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96" windowWidth="11352" windowHeight="8700" activeTab="1"/>
  </bookViews>
  <sheets>
    <sheet name="сравнение" sheetId="1" r:id="rId1"/>
    <sheet name="2014" sheetId="2" r:id="rId2"/>
    <sheet name="2015" sheetId="3" r:id="rId3"/>
    <sheet name="2016" sheetId="4" r:id="rId4"/>
  </sheets>
  <definedNames>
    <definedName name="_xlnm.Print_Titles" localSheetId="1">'2014'!$O:$O</definedName>
    <definedName name="_xlnm.Print_Titles" localSheetId="2">'2015'!$O:$O</definedName>
    <definedName name="_xlnm.Print_Titles" localSheetId="3">'2016'!$O:$O</definedName>
    <definedName name="_xlnm.Print_Titles" localSheetId="0">'сравнение'!$B:$B</definedName>
    <definedName name="_xlnm.Print_Area" localSheetId="1">'2014'!$A$1:$Z$20</definedName>
    <definedName name="_xlnm.Print_Area" localSheetId="2">'2015'!$A$1:$Z$20</definedName>
    <definedName name="_xlnm.Print_Area" localSheetId="3">'2016'!$A$1:$Z$20</definedName>
    <definedName name="_xlnm.Print_Area" localSheetId="0">'сравнение'!$A$1:$AE$23</definedName>
  </definedNames>
  <calcPr fullCalcOnLoad="1"/>
</workbook>
</file>

<file path=xl/sharedStrings.xml><?xml version="1.0" encoding="utf-8"?>
<sst xmlns="http://schemas.openxmlformats.org/spreadsheetml/2006/main" count="268" uniqueCount="77">
  <si>
    <t>№ п/п</t>
  </si>
  <si>
    <t>Наименование поселений</t>
  </si>
  <si>
    <t>Налоговые доходы</t>
  </si>
  <si>
    <t>Неналоговые доходы</t>
  </si>
  <si>
    <t>ДОХОДЫ</t>
  </si>
  <si>
    <t>Дотация из областного ФФПП</t>
  </si>
  <si>
    <t>Гусь-Хрустальный район</t>
  </si>
  <si>
    <t>г. Курлово</t>
  </si>
  <si>
    <t>п. Анопино</t>
  </si>
  <si>
    <t>п. Великодворский</t>
  </si>
  <si>
    <t>п. Добрятино</t>
  </si>
  <si>
    <t>п. Золотково</t>
  </si>
  <si>
    <t>п. Иванищи</t>
  </si>
  <si>
    <t>п. Красное Эхо</t>
  </si>
  <si>
    <t>п. Мезиновский</t>
  </si>
  <si>
    <t>п. Уршельский</t>
  </si>
  <si>
    <t>Григорьевское</t>
  </si>
  <si>
    <t>Демидовское</t>
  </si>
  <si>
    <t>Купреевское</t>
  </si>
  <si>
    <t>Краснооктябрьское</t>
  </si>
  <si>
    <t>Уляхинское</t>
  </si>
  <si>
    <t>13</t>
  </si>
  <si>
    <t>14</t>
  </si>
  <si>
    <t>15</t>
  </si>
  <si>
    <t>16</t>
  </si>
  <si>
    <t>17</t>
  </si>
  <si>
    <t>18</t>
  </si>
  <si>
    <t>20</t>
  </si>
  <si>
    <r>
      <t xml:space="preserve">Уровень расчетной бюджетной обеспеченности </t>
    </r>
    <r>
      <rPr>
        <i/>
        <sz val="10"/>
        <rFont val="Arial Cyr"/>
        <family val="0"/>
      </rPr>
      <t>УБОi</t>
    </r>
  </si>
  <si>
    <r>
      <t xml:space="preserve">Индекс доходного потенциала </t>
    </r>
    <r>
      <rPr>
        <i/>
        <sz val="10"/>
        <rFont val="Arial Cyr"/>
        <family val="0"/>
      </rPr>
      <t>ИДПi</t>
    </r>
  </si>
  <si>
    <r>
      <t xml:space="preserve">Поправочный коэффециент </t>
    </r>
    <r>
      <rPr>
        <i/>
        <sz val="10"/>
        <rFont val="Arial Cyr"/>
        <family val="0"/>
      </rPr>
      <t>Ki</t>
    </r>
  </si>
  <si>
    <t>21</t>
  </si>
  <si>
    <t>Налоговые, неналоговые доходы</t>
  </si>
  <si>
    <t>Дотация из районного ФФПП</t>
  </si>
  <si>
    <t>ИМТ на сбалансированность</t>
  </si>
  <si>
    <t xml:space="preserve">отклонение </t>
  </si>
  <si>
    <t xml:space="preserve">итого районная  фин помощь </t>
  </si>
  <si>
    <t>Всего доходов</t>
  </si>
  <si>
    <r>
      <t xml:space="preserve">Численность населения моложе трудоспособного возраста, </t>
    </r>
    <r>
      <rPr>
        <i/>
        <sz val="10"/>
        <rFont val="Arial Cyr"/>
        <family val="0"/>
      </rPr>
      <t>Молi</t>
    </r>
  </si>
  <si>
    <r>
      <t xml:space="preserve">Численность населения старше трудоспособного возраста, </t>
    </r>
    <r>
      <rPr>
        <i/>
        <sz val="10"/>
        <rFont val="Arial Cyr"/>
        <family val="0"/>
      </rPr>
      <t>Пожi</t>
    </r>
  </si>
  <si>
    <r>
      <t xml:space="preserve">Индекс, </t>
    </r>
    <r>
      <rPr>
        <i/>
        <sz val="10"/>
        <rFont val="Arial Cyr"/>
        <family val="0"/>
      </rPr>
      <t>IМолi</t>
    </r>
  </si>
  <si>
    <r>
      <t xml:space="preserve">Индекс, </t>
    </r>
    <r>
      <rPr>
        <i/>
        <sz val="10"/>
        <rFont val="Arial Cyr"/>
        <family val="0"/>
      </rPr>
      <t>IПожi</t>
    </r>
  </si>
  <si>
    <t>Суммарный доходный потенциал с учетом дотаций</t>
  </si>
  <si>
    <r>
      <t xml:space="preserve">Бюджетная обеспеченность после выравнивания с </t>
    </r>
    <r>
      <rPr>
        <i/>
        <sz val="10"/>
        <rFont val="Arial Cyr"/>
        <family val="0"/>
      </rPr>
      <t>Ki</t>
    </r>
  </si>
  <si>
    <t>19</t>
  </si>
  <si>
    <t>22</t>
  </si>
  <si>
    <t>23</t>
  </si>
  <si>
    <t>24</t>
  </si>
  <si>
    <t>Доходы с увеличением на 5% (4с/п)</t>
  </si>
  <si>
    <t>2013 год</t>
  </si>
  <si>
    <t>Налоговые, неналоговые доходы (без род. платы)</t>
  </si>
  <si>
    <t>выборы, спорт. команда</t>
  </si>
  <si>
    <r>
      <t xml:space="preserve">Численность постоянного населения </t>
    </r>
    <r>
      <rPr>
        <i/>
        <sz val="10"/>
        <rFont val="Arial Cyr"/>
        <family val="0"/>
      </rPr>
      <t>Нi</t>
    </r>
    <r>
      <rPr>
        <sz val="10"/>
        <rFont val="Arial Cyr"/>
        <family val="0"/>
      </rPr>
      <t xml:space="preserve"> (чел.)</t>
    </r>
  </si>
  <si>
    <t>Общий объем РФФП на 2014 год</t>
  </si>
  <si>
    <t>Суммарный доходный потенциал , тыс.руб.</t>
  </si>
  <si>
    <t>7=4+5</t>
  </si>
  <si>
    <t>9=7+8</t>
  </si>
  <si>
    <r>
      <t xml:space="preserve">Дотация из областного ФФПП, </t>
    </r>
    <r>
      <rPr>
        <i/>
        <sz val="10"/>
        <rFont val="Arial Cyr"/>
        <family val="0"/>
      </rPr>
      <t xml:space="preserve">Дот(П)i, </t>
    </r>
    <r>
      <rPr>
        <sz val="10"/>
        <rFont val="Arial Cyr"/>
        <family val="0"/>
      </rPr>
      <t>тыс. руб.</t>
    </r>
  </si>
  <si>
    <r>
      <t xml:space="preserve">Бюджетная обеспеченность до выравнивания </t>
    </r>
    <r>
      <rPr>
        <i/>
        <sz val="10"/>
        <rFont val="Arial Cyr"/>
        <family val="0"/>
      </rPr>
      <t xml:space="preserve">Боi, тыс. </t>
    </r>
    <r>
      <rPr>
        <sz val="10"/>
        <rFont val="Arial Cyr"/>
        <family val="0"/>
      </rPr>
      <t>руб.</t>
    </r>
  </si>
  <si>
    <r>
      <t>Доходный потенциал в расчете на душу населения с учетом дотаций,</t>
    </r>
    <r>
      <rPr>
        <i/>
        <sz val="10"/>
        <rFont val="Arial Cyr"/>
        <family val="0"/>
      </rPr>
      <t xml:space="preserve"> руб.</t>
    </r>
  </si>
  <si>
    <t>11=9/3</t>
  </si>
  <si>
    <t>Сбалансированность 2014 год</t>
  </si>
  <si>
    <t>ИТОГО 2014 год</t>
  </si>
  <si>
    <t>2014 год</t>
  </si>
  <si>
    <r>
      <t xml:space="preserve">Налоговый потенциал (без род. платы) </t>
    </r>
    <r>
      <rPr>
        <i/>
        <sz val="10"/>
        <rFont val="Arial Cyr"/>
        <family val="0"/>
      </rPr>
      <t xml:space="preserve">Нпi, </t>
    </r>
    <r>
      <rPr>
        <sz val="10"/>
        <rFont val="Arial Cyr"/>
        <family val="0"/>
      </rPr>
      <t>тыс. руб</t>
    </r>
    <r>
      <rPr>
        <i/>
        <sz val="10"/>
        <rFont val="Arial Cyr"/>
        <family val="0"/>
      </rPr>
      <t>.</t>
    </r>
  </si>
  <si>
    <t>2015 год</t>
  </si>
  <si>
    <t>2016 год</t>
  </si>
  <si>
    <t>Общий объем РФФП на 2015 год</t>
  </si>
  <si>
    <t>Сбалансированность 2015 год</t>
  </si>
  <si>
    <t>Общий объем РФФП на 2016 год</t>
  </si>
  <si>
    <t>Сбалансированность 2016 год</t>
  </si>
  <si>
    <t>ИТОГО 2016 год</t>
  </si>
  <si>
    <t>ИТОГО 2015 год</t>
  </si>
  <si>
    <t>доходы дорожного фонда</t>
  </si>
  <si>
    <t xml:space="preserve">Расчет дотации на выравнивание уровня бюджетной обеспеченности 
из районного фонда финансовой поддержки поселений на 2014 год  </t>
  </si>
  <si>
    <t>Расчет дотации на выравнивание уровня бюджетной обеспеченности 
из районного фонда финансовой поддержки поселений на 2015 год</t>
  </si>
  <si>
    <t xml:space="preserve">Расчет дотации на выравнивание уровня бюджетной обеспеченности 
из районного фонда финансовой поддержки поселений на 2016 год 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</si>
</sst>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"/>
    <numFmt numFmtId="174" formatCode="0.000"/>
    <numFmt numFmtId="175" formatCode="0.00000"/>
    <numFmt numFmtId="176" formatCode="0.000000"/>
    <numFmt numFmtId="177" formatCode="0.0000000"/>
    <numFmt numFmtId="178" formatCode="0.00000000"/>
    <numFmt numFmtId="179" formatCode="#,##0.0"/>
  </numFmts>
  <fonts count="46">
    <font>
      <sz val="10"/>
      <name val="Arial Cyr"/>
      <family val="0"/>
    </font>
    <font>
      <b/>
      <sz val="10"/>
      <name val="Arial Cyr"/>
      <family val="0"/>
    </font>
    <font>
      <b/>
      <sz val="14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22"/>
      <name val="Arial Cyr"/>
      <family val="0"/>
    </font>
    <font>
      <sz val="10"/>
      <color indexed="22"/>
      <name val="Arial Cyr"/>
      <family val="0"/>
    </font>
    <font>
      <b/>
      <sz val="10"/>
      <color indexed="9"/>
      <name val="Arial Cyr"/>
      <family val="0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0" tint="-0.1499900072813034"/>
      <name val="Arial Cyr"/>
      <family val="0"/>
    </font>
    <font>
      <sz val="10"/>
      <color theme="0" tint="-0.1499900072813034"/>
      <name val="Arial Cyr"/>
      <family val="0"/>
    </font>
    <font>
      <b/>
      <sz val="10"/>
      <color theme="0"/>
      <name val="Arial Cyr"/>
      <family val="0"/>
    </font>
    <font>
      <sz val="10"/>
      <color theme="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6" borderId="0" xfId="0" applyFill="1" applyAlignment="1">
      <alignment/>
    </xf>
    <xf numFmtId="0" fontId="0" fillId="33" borderId="10" xfId="0" applyFill="1" applyBorder="1" applyAlignment="1">
      <alignment horizontal="center" vertical="center" wrapText="1"/>
    </xf>
    <xf numFmtId="49" fontId="0" fillId="33" borderId="10" xfId="0" applyNumberForma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1" fillId="33" borderId="10" xfId="0" applyFont="1" applyFill="1" applyBorder="1" applyAlignment="1">
      <alignment/>
    </xf>
    <xf numFmtId="1" fontId="0" fillId="33" borderId="10" xfId="0" applyNumberFormat="1" applyFill="1" applyBorder="1" applyAlignment="1">
      <alignment/>
    </xf>
    <xf numFmtId="2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0" xfId="0" applyFill="1" applyAlignment="1">
      <alignment/>
    </xf>
    <xf numFmtId="1" fontId="0" fillId="33" borderId="0" xfId="0" applyNumberFormat="1" applyFill="1" applyAlignment="1">
      <alignment/>
    </xf>
    <xf numFmtId="2" fontId="0" fillId="33" borderId="0" xfId="0" applyNumberFormat="1" applyFill="1" applyAlignment="1">
      <alignment/>
    </xf>
    <xf numFmtId="0" fontId="0" fillId="33" borderId="0" xfId="0" applyFill="1" applyBorder="1" applyAlignment="1">
      <alignment/>
    </xf>
    <xf numFmtId="2" fontId="0" fillId="33" borderId="0" xfId="0" applyNumberFormat="1" applyFill="1" applyBorder="1" applyAlignment="1">
      <alignment/>
    </xf>
    <xf numFmtId="173" fontId="0" fillId="33" borderId="10" xfId="0" applyNumberFormat="1" applyFill="1" applyBorder="1" applyAlignment="1">
      <alignment/>
    </xf>
    <xf numFmtId="0" fontId="0" fillId="34" borderId="0" xfId="0" applyFont="1" applyFill="1" applyAlignment="1">
      <alignment/>
    </xf>
    <xf numFmtId="0" fontId="0" fillId="0" borderId="10" xfId="0" applyBorder="1" applyAlignment="1">
      <alignment horizontal="center" vertical="center" wrapText="1"/>
    </xf>
    <xf numFmtId="179" fontId="0" fillId="0" borderId="10" xfId="0" applyNumberFormat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179" fontId="0" fillId="34" borderId="10" xfId="0" applyNumberFormat="1" applyFill="1" applyBorder="1" applyAlignment="1">
      <alignment/>
    </xf>
    <xf numFmtId="179" fontId="0" fillId="34" borderId="10" xfId="0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1" fontId="0" fillId="33" borderId="0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0" fontId="0" fillId="34" borderId="0" xfId="0" applyFill="1" applyAlignment="1">
      <alignment/>
    </xf>
    <xf numFmtId="3" fontId="0" fillId="33" borderId="10" xfId="0" applyNumberFormat="1" applyFill="1" applyBorder="1" applyAlignment="1">
      <alignment/>
    </xf>
    <xf numFmtId="3" fontId="0" fillId="33" borderId="10" xfId="0" applyNumberFormat="1" applyFont="1" applyFill="1" applyBorder="1" applyAlignment="1">
      <alignment/>
    </xf>
    <xf numFmtId="179" fontId="0" fillId="34" borderId="10" xfId="0" applyNumberFormat="1" applyFont="1" applyFill="1" applyBorder="1" applyAlignment="1">
      <alignment/>
    </xf>
    <xf numFmtId="179" fontId="0" fillId="33" borderId="10" xfId="0" applyNumberFormat="1" applyFill="1" applyBorder="1" applyAlignment="1">
      <alignment/>
    </xf>
    <xf numFmtId="0" fontId="0" fillId="33" borderId="11" xfId="0" applyFill="1" applyBorder="1" applyAlignment="1">
      <alignment horizontal="center" vertical="center" wrapText="1"/>
    </xf>
    <xf numFmtId="179" fontId="0" fillId="33" borderId="12" xfId="0" applyNumberFormat="1" applyFill="1" applyBorder="1" applyAlignment="1">
      <alignment/>
    </xf>
    <xf numFmtId="179" fontId="0" fillId="0" borderId="12" xfId="0" applyNumberFormat="1" applyBorder="1" applyAlignment="1">
      <alignment/>
    </xf>
    <xf numFmtId="179" fontId="0" fillId="0" borderId="0" xfId="0" applyNumberFormat="1" applyAlignment="1">
      <alignment/>
    </xf>
    <xf numFmtId="1" fontId="0" fillId="33" borderId="0" xfId="0" applyNumberFormat="1" applyFill="1" applyBorder="1" applyAlignment="1">
      <alignment/>
    </xf>
    <xf numFmtId="2" fontId="0" fillId="33" borderId="0" xfId="0" applyNumberFormat="1" applyFont="1" applyFill="1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179" fontId="0" fillId="33" borderId="10" xfId="0" applyNumberFormat="1" applyFont="1" applyFill="1" applyBorder="1" applyAlignment="1">
      <alignment/>
    </xf>
    <xf numFmtId="0" fontId="42" fillId="0" borderId="0" xfId="0" applyFont="1" applyAlignment="1">
      <alignment/>
    </xf>
    <xf numFmtId="179" fontId="1" fillId="0" borderId="0" xfId="0" applyNumberFormat="1" applyFont="1" applyAlignment="1">
      <alignment/>
    </xf>
    <xf numFmtId="0" fontId="0" fillId="0" borderId="10" xfId="0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2" xfId="0" applyFill="1" applyBorder="1" applyAlignment="1">
      <alignment/>
    </xf>
    <xf numFmtId="0" fontId="43" fillId="0" borderId="15" xfId="0" applyFont="1" applyBorder="1" applyAlignment="1">
      <alignment horizontal="center"/>
    </xf>
    <xf numFmtId="179" fontId="0" fillId="33" borderId="0" xfId="0" applyNumberFormat="1" applyFill="1" applyBorder="1" applyAlignment="1">
      <alignment/>
    </xf>
    <xf numFmtId="179" fontId="0" fillId="0" borderId="0" xfId="0" applyNumberFormat="1" applyFill="1" applyBorder="1" applyAlignment="1">
      <alignment wrapText="1"/>
    </xf>
    <xf numFmtId="0" fontId="0" fillId="0" borderId="16" xfId="0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44" fillId="0" borderId="15" xfId="0" applyFont="1" applyFill="1" applyBorder="1" applyAlignment="1">
      <alignment horizontal="center" vertical="center" wrapText="1"/>
    </xf>
    <xf numFmtId="0" fontId="45" fillId="33" borderId="15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173" fontId="0" fillId="33" borderId="0" xfId="0" applyNumberFormat="1" applyFill="1" applyBorder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2" fillId="33" borderId="0" xfId="0" applyFont="1" applyFill="1" applyBorder="1" applyAlignment="1">
      <alignment wrapText="1"/>
    </xf>
    <xf numFmtId="179" fontId="1" fillId="33" borderId="13" xfId="0" applyNumberFormat="1" applyFont="1" applyFill="1" applyBorder="1" applyAlignment="1">
      <alignment/>
    </xf>
    <xf numFmtId="179" fontId="44" fillId="33" borderId="13" xfId="0" applyNumberFormat="1" applyFont="1" applyFill="1" applyBorder="1" applyAlignment="1">
      <alignment/>
    </xf>
    <xf numFmtId="179" fontId="0" fillId="33" borderId="11" xfId="0" applyNumberFormat="1" applyFill="1" applyBorder="1" applyAlignment="1">
      <alignment/>
    </xf>
    <xf numFmtId="179" fontId="1" fillId="33" borderId="10" xfId="0" applyNumberFormat="1" applyFont="1" applyFill="1" applyBorder="1" applyAlignment="1">
      <alignment/>
    </xf>
    <xf numFmtId="179" fontId="44" fillId="33" borderId="15" xfId="0" applyNumberFormat="1" applyFont="1" applyFill="1" applyBorder="1" applyAlignment="1">
      <alignment/>
    </xf>
    <xf numFmtId="179" fontId="0" fillId="33" borderId="16" xfId="0" applyNumberFormat="1" applyFill="1" applyBorder="1" applyAlignment="1">
      <alignment/>
    </xf>
    <xf numFmtId="179" fontId="0" fillId="33" borderId="13" xfId="0" applyNumberFormat="1" applyFill="1" applyBorder="1" applyAlignment="1">
      <alignment wrapText="1"/>
    </xf>
    <xf numFmtId="179" fontId="0" fillId="33" borderId="14" xfId="0" applyNumberFormat="1" applyFill="1" applyBorder="1" applyAlignment="1">
      <alignment/>
    </xf>
    <xf numFmtId="179" fontId="0" fillId="33" borderId="12" xfId="0" applyNumberFormat="1" applyFont="1" applyFill="1" applyBorder="1" applyAlignment="1">
      <alignment/>
    </xf>
    <xf numFmtId="179" fontId="1" fillId="33" borderId="12" xfId="0" applyNumberFormat="1" applyFont="1" applyFill="1" applyBorder="1" applyAlignment="1">
      <alignment/>
    </xf>
    <xf numFmtId="179" fontId="0" fillId="33" borderId="17" xfId="0" applyNumberFormat="1" applyFill="1" applyBorder="1" applyAlignment="1">
      <alignment/>
    </xf>
    <xf numFmtId="179" fontId="0" fillId="33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179" fontId="0" fillId="0" borderId="0" xfId="0" applyNumberFormat="1" applyFont="1" applyAlignment="1">
      <alignment/>
    </xf>
    <xf numFmtId="179" fontId="0" fillId="0" borderId="10" xfId="0" applyNumberFormat="1" applyFill="1" applyBorder="1" applyAlignment="1">
      <alignment/>
    </xf>
    <xf numFmtId="179" fontId="0" fillId="0" borderId="12" xfId="0" applyNumberFormat="1" applyFill="1" applyBorder="1" applyAlignment="1">
      <alignment/>
    </xf>
    <xf numFmtId="0" fontId="0" fillId="33" borderId="18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8" xfId="0" applyBorder="1" applyAlignment="1">
      <alignment horizontal="center"/>
    </xf>
    <xf numFmtId="0" fontId="2" fillId="33" borderId="0" xfId="0" applyFont="1" applyFill="1" applyBorder="1" applyAlignment="1">
      <alignment horizontal="center" wrapText="1"/>
    </xf>
    <xf numFmtId="0" fontId="0" fillId="34" borderId="22" xfId="0" applyFont="1" applyFill="1" applyBorder="1" applyAlignment="1">
      <alignment horizontal="center" vertical="center" wrapText="1"/>
    </xf>
    <xf numFmtId="0" fontId="0" fillId="34" borderId="23" xfId="0" applyFont="1" applyFill="1" applyBorder="1" applyAlignment="1">
      <alignment horizontal="center" vertical="center" wrapText="1"/>
    </xf>
    <xf numFmtId="0" fontId="0" fillId="33" borderId="22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4" borderId="22" xfId="0" applyFill="1" applyBorder="1" applyAlignment="1">
      <alignment horizontal="center" vertical="center" wrapText="1"/>
    </xf>
    <xf numFmtId="0" fontId="0" fillId="34" borderId="23" xfId="0" applyFill="1" applyBorder="1" applyAlignment="1">
      <alignment horizontal="center" vertical="center" wrapText="1"/>
    </xf>
    <xf numFmtId="2" fontId="0" fillId="33" borderId="22" xfId="0" applyNumberFormat="1" applyFill="1" applyBorder="1" applyAlignment="1">
      <alignment horizontal="center" vertical="center" wrapText="1"/>
    </xf>
    <xf numFmtId="2" fontId="0" fillId="33" borderId="23" xfId="0" applyNumberFormat="1" applyFill="1" applyBorder="1" applyAlignment="1">
      <alignment horizontal="center" vertical="center" wrapText="1"/>
    </xf>
    <xf numFmtId="0" fontId="0" fillId="33" borderId="0" xfId="0" applyNumberFormat="1" applyFill="1" applyBorder="1" applyAlignment="1">
      <alignment horizontal="left" wrapText="1"/>
    </xf>
    <xf numFmtId="0" fontId="0" fillId="33" borderId="16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E24"/>
  <sheetViews>
    <sheetView zoomScalePageLayoutView="0" workbookViewId="0" topLeftCell="A1">
      <selection activeCell="L8" sqref="L8"/>
    </sheetView>
  </sheetViews>
  <sheetFormatPr defaultColWidth="9.00390625" defaultRowHeight="12.75"/>
  <cols>
    <col min="1" max="1" width="5.125" style="0" customWidth="1"/>
    <col min="2" max="2" width="15.50390625" style="0" customWidth="1"/>
    <col min="3" max="3" width="8.375" style="0" customWidth="1"/>
    <col min="4" max="4" width="8.625" style="0" customWidth="1"/>
    <col min="5" max="5" width="8.375" style="0" customWidth="1"/>
    <col min="6" max="6" width="8.125" style="0" customWidth="1"/>
    <col min="7" max="7" width="7.75390625" style="0" customWidth="1"/>
    <col min="8" max="8" width="9.875" style="19" customWidth="1"/>
    <col min="9" max="9" width="5.125" style="39" customWidth="1"/>
    <col min="10" max="10" width="11.00390625" style="0" customWidth="1"/>
    <col min="11" max="11" width="9.625" style="0" customWidth="1"/>
    <col min="12" max="12" width="10.50390625" style="0" customWidth="1"/>
    <col min="13" max="13" width="11.125" style="19" customWidth="1"/>
    <col min="14" max="14" width="9.50390625" style="72" customWidth="1"/>
    <col min="15" max="15" width="8.625" style="0" customWidth="1"/>
    <col min="16" max="16" width="9.00390625" style="0" bestFit="1" customWidth="1"/>
    <col min="17" max="17" width="12.50390625" style="0" customWidth="1"/>
    <col min="18" max="19" width="9.00390625" style="0" bestFit="1" customWidth="1"/>
    <col min="20" max="20" width="11.375" style="0" customWidth="1"/>
    <col min="21" max="23" width="9.00390625" style="0" bestFit="1" customWidth="1"/>
    <col min="24" max="24" width="5.125" style="0" customWidth="1"/>
    <col min="25" max="27" width="9.00390625" style="0" bestFit="1" customWidth="1"/>
    <col min="28" max="28" width="10.125" style="0" bestFit="1" customWidth="1"/>
    <col min="29" max="31" width="9.00390625" style="0" bestFit="1" customWidth="1"/>
  </cols>
  <sheetData>
    <row r="2" ht="13.5" thickBot="1"/>
    <row r="3" spans="1:31" ht="12.75" customHeight="1">
      <c r="A3" s="76" t="s">
        <v>0</v>
      </c>
      <c r="B3" s="78" t="s">
        <v>1</v>
      </c>
      <c r="C3" s="80" t="s">
        <v>49</v>
      </c>
      <c r="D3" s="80"/>
      <c r="E3" s="80"/>
      <c r="F3" s="80"/>
      <c r="G3" s="81"/>
      <c r="H3" s="82"/>
      <c r="I3" s="47"/>
      <c r="J3" s="83" t="s">
        <v>63</v>
      </c>
      <c r="K3" s="80"/>
      <c r="L3" s="80"/>
      <c r="M3" s="80"/>
      <c r="N3" s="80"/>
      <c r="O3" s="80"/>
      <c r="P3" s="82"/>
      <c r="Q3" s="83" t="s">
        <v>65</v>
      </c>
      <c r="R3" s="80"/>
      <c r="S3" s="80"/>
      <c r="T3" s="80"/>
      <c r="U3" s="80"/>
      <c r="V3" s="80"/>
      <c r="W3" s="82"/>
      <c r="Y3" s="83" t="s">
        <v>66</v>
      </c>
      <c r="Z3" s="80"/>
      <c r="AA3" s="80"/>
      <c r="AB3" s="80"/>
      <c r="AC3" s="80"/>
      <c r="AD3" s="80"/>
      <c r="AE3" s="82"/>
    </row>
    <row r="4" spans="1:31" ht="71.25" customHeight="1">
      <c r="A4" s="77"/>
      <c r="B4" s="79"/>
      <c r="C4" s="2" t="s">
        <v>32</v>
      </c>
      <c r="D4" s="16" t="s">
        <v>5</v>
      </c>
      <c r="E4" s="16" t="s">
        <v>33</v>
      </c>
      <c r="F4" s="16" t="s">
        <v>34</v>
      </c>
      <c r="G4" s="50" t="s">
        <v>51</v>
      </c>
      <c r="H4" s="42" t="s">
        <v>37</v>
      </c>
      <c r="I4" s="52" t="s">
        <v>48</v>
      </c>
      <c r="J4" s="30" t="s">
        <v>50</v>
      </c>
      <c r="K4" s="16" t="s">
        <v>5</v>
      </c>
      <c r="L4" s="16" t="s">
        <v>33</v>
      </c>
      <c r="M4" s="18" t="s">
        <v>37</v>
      </c>
      <c r="N4" s="41" t="s">
        <v>35</v>
      </c>
      <c r="O4" s="16" t="s">
        <v>34</v>
      </c>
      <c r="P4" s="36" t="s">
        <v>36</v>
      </c>
      <c r="Q4" s="55" t="s">
        <v>50</v>
      </c>
      <c r="R4" s="16" t="s">
        <v>5</v>
      </c>
      <c r="S4" s="16" t="s">
        <v>33</v>
      </c>
      <c r="T4" s="18" t="s">
        <v>37</v>
      </c>
      <c r="U4" s="41" t="s">
        <v>35</v>
      </c>
      <c r="V4" s="16" t="s">
        <v>34</v>
      </c>
      <c r="W4" s="36" t="s">
        <v>36</v>
      </c>
      <c r="Y4" s="55" t="s">
        <v>50</v>
      </c>
      <c r="Z4" s="16" t="s">
        <v>5</v>
      </c>
      <c r="AA4" s="16" t="s">
        <v>33</v>
      </c>
      <c r="AB4" s="18" t="s">
        <v>37</v>
      </c>
      <c r="AC4" s="41" t="s">
        <v>35</v>
      </c>
      <c r="AD4" s="16" t="s">
        <v>34</v>
      </c>
      <c r="AE4" s="36" t="s">
        <v>36</v>
      </c>
    </row>
    <row r="5" spans="1:31" ht="12.75">
      <c r="A5" s="30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51"/>
      <c r="H5" s="37">
        <v>7</v>
      </c>
      <c r="I5" s="53">
        <v>8</v>
      </c>
      <c r="J5" s="30">
        <v>9</v>
      </c>
      <c r="K5" s="2">
        <v>10</v>
      </c>
      <c r="L5" s="2">
        <v>11</v>
      </c>
      <c r="M5" s="2">
        <v>12</v>
      </c>
      <c r="N5" s="2">
        <v>13</v>
      </c>
      <c r="O5" s="2">
        <v>14</v>
      </c>
      <c r="P5" s="37">
        <v>15</v>
      </c>
      <c r="Q5" s="55">
        <v>9</v>
      </c>
      <c r="R5" s="56">
        <v>10</v>
      </c>
      <c r="S5" s="56">
        <v>11</v>
      </c>
      <c r="T5" s="56">
        <v>12</v>
      </c>
      <c r="U5" s="56">
        <v>13</v>
      </c>
      <c r="V5" s="56">
        <v>14</v>
      </c>
      <c r="W5" s="37">
        <v>15</v>
      </c>
      <c r="Y5" s="55">
        <v>9</v>
      </c>
      <c r="Z5" s="56">
        <v>10</v>
      </c>
      <c r="AA5" s="56">
        <v>11</v>
      </c>
      <c r="AB5" s="56">
        <v>12</v>
      </c>
      <c r="AC5" s="56">
        <v>13</v>
      </c>
      <c r="AD5" s="56">
        <v>14</v>
      </c>
      <c r="AE5" s="37">
        <v>15</v>
      </c>
    </row>
    <row r="6" spans="1:31" ht="14.25" customHeight="1">
      <c r="A6" s="43"/>
      <c r="B6" s="5" t="s">
        <v>6</v>
      </c>
      <c r="C6" s="17">
        <f aca="true" t="shared" si="0" ref="C6:L6">SUM(C7:C20)</f>
        <v>54719.4</v>
      </c>
      <c r="D6" s="17">
        <f t="shared" si="0"/>
        <v>32305</v>
      </c>
      <c r="E6" s="17">
        <f t="shared" si="0"/>
        <v>37187</v>
      </c>
      <c r="F6" s="29">
        <f t="shared" si="0"/>
        <v>13571.399999999998</v>
      </c>
      <c r="G6" s="71">
        <f>SUM(G7:G20)</f>
        <v>822.4</v>
      </c>
      <c r="H6" s="60">
        <f>SUM(H7:H20)</f>
        <v>138605.19999999998</v>
      </c>
      <c r="I6" s="61">
        <f>SUM(I7:I20)</f>
        <v>139991.25199999998</v>
      </c>
      <c r="J6" s="62">
        <f t="shared" si="0"/>
        <v>88964</v>
      </c>
      <c r="K6" s="29">
        <f t="shared" si="0"/>
        <v>40108</v>
      </c>
      <c r="L6" s="29">
        <f t="shared" si="0"/>
        <v>33414</v>
      </c>
      <c r="M6" s="63">
        <f aca="true" t="shared" si="1" ref="M6:W6">SUM(M7:M20)</f>
        <v>162486</v>
      </c>
      <c r="N6" s="63">
        <f t="shared" si="1"/>
        <v>23880.799999999996</v>
      </c>
      <c r="O6" s="63">
        <f t="shared" si="1"/>
        <v>4434</v>
      </c>
      <c r="P6" s="60">
        <f t="shared" si="1"/>
        <v>37848</v>
      </c>
      <c r="Q6" s="62">
        <f t="shared" si="1"/>
        <v>106692</v>
      </c>
      <c r="R6" s="29">
        <f t="shared" si="1"/>
        <v>36055</v>
      </c>
      <c r="S6" s="29">
        <f t="shared" si="1"/>
        <v>33931</v>
      </c>
      <c r="T6" s="63">
        <f>SUM(T7:T20)</f>
        <v>176678</v>
      </c>
      <c r="U6" s="63">
        <f t="shared" si="1"/>
        <v>38072.799999999996</v>
      </c>
      <c r="V6" s="63">
        <f t="shared" si="1"/>
        <v>2260</v>
      </c>
      <c r="W6" s="60">
        <f t="shared" si="1"/>
        <v>36191</v>
      </c>
      <c r="X6" s="9"/>
      <c r="Y6" s="29">
        <f aca="true" t="shared" si="2" ref="Y6:AD6">SUM(Y7:Y20)</f>
        <v>110704</v>
      </c>
      <c r="Z6" s="29">
        <f t="shared" si="2"/>
        <v>37630</v>
      </c>
      <c r="AA6" s="29">
        <f t="shared" si="2"/>
        <v>41775</v>
      </c>
      <c r="AB6" s="63">
        <f t="shared" si="2"/>
        <v>190109</v>
      </c>
      <c r="AC6" s="63">
        <f t="shared" si="2"/>
        <v>51503.799999999996</v>
      </c>
      <c r="AD6" s="63">
        <f t="shared" si="2"/>
        <v>2018</v>
      </c>
      <c r="AE6" s="60">
        <f>SUM(AE7:AE20)</f>
        <v>43793</v>
      </c>
    </row>
    <row r="7" spans="1:31" ht="14.25" customHeight="1">
      <c r="A7" s="44">
        <v>1</v>
      </c>
      <c r="B7" s="4" t="s">
        <v>7</v>
      </c>
      <c r="C7" s="17">
        <v>10008.5</v>
      </c>
      <c r="D7" s="29">
        <v>1484</v>
      </c>
      <c r="E7" s="17">
        <v>7947</v>
      </c>
      <c r="F7" s="29">
        <v>0</v>
      </c>
      <c r="G7" s="65"/>
      <c r="H7" s="60">
        <f>SUM(C7:G7)</f>
        <v>19439.5</v>
      </c>
      <c r="I7" s="64">
        <f>H7+H7*0.01</f>
        <v>19633.895</v>
      </c>
      <c r="J7" s="62">
        <f>'2014'!G7</f>
        <v>14209</v>
      </c>
      <c r="K7" s="29">
        <f>'2014'!H7</f>
        <v>1096</v>
      </c>
      <c r="L7" s="38">
        <f>'2014'!V7</f>
        <v>9118</v>
      </c>
      <c r="M7" s="63">
        <f>J7+K7+L7</f>
        <v>24423</v>
      </c>
      <c r="N7" s="29">
        <f>M7-H7</f>
        <v>4983.5</v>
      </c>
      <c r="O7" s="29">
        <f>IF(N7&gt;0,0,-N7)</f>
        <v>0</v>
      </c>
      <c r="P7" s="66">
        <f aca="true" t="shared" si="3" ref="P7:P20">O7+L7</f>
        <v>9118</v>
      </c>
      <c r="Q7" s="62">
        <f>'2015'!G7</f>
        <v>15903</v>
      </c>
      <c r="R7" s="29">
        <f>'2015'!H7</f>
        <v>985</v>
      </c>
      <c r="S7" s="38">
        <f>'2015'!V7</f>
        <v>9846</v>
      </c>
      <c r="T7" s="63">
        <f>Q7+R7+S7</f>
        <v>26734</v>
      </c>
      <c r="U7" s="29">
        <f aca="true" t="shared" si="4" ref="U7:U20">T7-H7</f>
        <v>7294.5</v>
      </c>
      <c r="V7" s="29">
        <f>IF(U7&gt;0,0,-U7)</f>
        <v>0</v>
      </c>
      <c r="W7" s="66">
        <f>S7+V7</f>
        <v>9846</v>
      </c>
      <c r="X7" s="9"/>
      <c r="Y7" s="62">
        <f>'2016'!G7</f>
        <v>16376</v>
      </c>
      <c r="Z7" s="29">
        <f>'2016'!H7</f>
        <v>1028</v>
      </c>
      <c r="AA7" s="38">
        <f>'2016'!V7</f>
        <v>11715</v>
      </c>
      <c r="AB7" s="63">
        <f>Y7+Z7+AA7</f>
        <v>29119</v>
      </c>
      <c r="AC7" s="29">
        <f aca="true" t="shared" si="5" ref="AC7:AC20">AB7-H7</f>
        <v>9679.5</v>
      </c>
      <c r="AD7" s="29">
        <f>IF(AC7&gt;0,0,-AC7)</f>
        <v>0</v>
      </c>
      <c r="AE7" s="66">
        <f>AA7+AD7</f>
        <v>11715</v>
      </c>
    </row>
    <row r="8" spans="1:31" ht="14.25" customHeight="1">
      <c r="A8" s="44">
        <v>2</v>
      </c>
      <c r="B8" s="4" t="s">
        <v>8</v>
      </c>
      <c r="C8" s="17">
        <v>5435.2</v>
      </c>
      <c r="D8" s="29">
        <v>2233</v>
      </c>
      <c r="E8" s="17">
        <v>561</v>
      </c>
      <c r="F8" s="29">
        <v>538.7999999999993</v>
      </c>
      <c r="G8" s="65"/>
      <c r="H8" s="60">
        <f aca="true" t="shared" si="6" ref="H8:H20">SUM(C8:G8)</f>
        <v>8768</v>
      </c>
      <c r="I8" s="64">
        <f aca="true" t="shared" si="7" ref="I8:I20">H8+H8*0.01</f>
        <v>8855.68</v>
      </c>
      <c r="J8" s="62">
        <f>'2014'!G8</f>
        <v>5714</v>
      </c>
      <c r="K8" s="29">
        <f>'2014'!H8</f>
        <v>2646</v>
      </c>
      <c r="L8" s="38">
        <f>'2014'!V8</f>
        <v>1773</v>
      </c>
      <c r="M8" s="63">
        <f aca="true" t="shared" si="8" ref="M8:M20">J8+K8+L8</f>
        <v>10133</v>
      </c>
      <c r="N8" s="29">
        <f>M8-H8</f>
        <v>1365</v>
      </c>
      <c r="O8" s="29">
        <f>IF(N8&gt;0,0,-N8)</f>
        <v>0</v>
      </c>
      <c r="P8" s="66">
        <f t="shared" si="3"/>
        <v>1773</v>
      </c>
      <c r="Q8" s="62">
        <f>'2015'!G8</f>
        <v>8298</v>
      </c>
      <c r="R8" s="29">
        <f>'2015'!H8</f>
        <v>2379</v>
      </c>
      <c r="S8" s="38">
        <f>'2015'!V8</f>
        <v>415</v>
      </c>
      <c r="T8" s="63">
        <f>Q8+R8+S8</f>
        <v>11092</v>
      </c>
      <c r="U8" s="29">
        <f t="shared" si="4"/>
        <v>2324</v>
      </c>
      <c r="V8" s="29">
        <f>IF(U8&gt;0,0,-U8)</f>
        <v>0</v>
      </c>
      <c r="W8" s="66">
        <f aca="true" t="shared" si="9" ref="W8:W20">S8+V8</f>
        <v>415</v>
      </c>
      <c r="X8" s="9"/>
      <c r="Y8" s="62">
        <f>'2016'!G8</f>
        <v>8648</v>
      </c>
      <c r="Z8" s="29">
        <f>'2016'!H8</f>
        <v>2482</v>
      </c>
      <c r="AA8" s="38">
        <f>'2016'!V8</f>
        <v>952</v>
      </c>
      <c r="AB8" s="63">
        <f>Y8+Z8+AA8</f>
        <v>12082</v>
      </c>
      <c r="AC8" s="29">
        <f t="shared" si="5"/>
        <v>3314</v>
      </c>
      <c r="AD8" s="29">
        <f>IF(AC8&gt;0,0,-AC8)</f>
        <v>0</v>
      </c>
      <c r="AE8" s="66">
        <f aca="true" t="shared" si="10" ref="AE8:AE20">AA8+AD8</f>
        <v>952</v>
      </c>
    </row>
    <row r="9" spans="1:31" ht="14.25" customHeight="1">
      <c r="A9" s="44">
        <v>3</v>
      </c>
      <c r="B9" s="4" t="s">
        <v>9</v>
      </c>
      <c r="C9" s="17">
        <v>2281.7</v>
      </c>
      <c r="D9" s="29">
        <v>1698</v>
      </c>
      <c r="E9" s="17">
        <v>570</v>
      </c>
      <c r="F9" s="29">
        <v>411.3000000000002</v>
      </c>
      <c r="G9" s="65"/>
      <c r="H9" s="60">
        <f t="shared" si="6"/>
        <v>4961</v>
      </c>
      <c r="I9" s="64">
        <f t="shared" si="7"/>
        <v>5010.61</v>
      </c>
      <c r="J9" s="62">
        <f>'2014'!G9</f>
        <v>4138</v>
      </c>
      <c r="K9" s="29">
        <f>'2014'!H9</f>
        <v>2145</v>
      </c>
      <c r="L9" s="38">
        <f>'2014'!V9</f>
        <v>0</v>
      </c>
      <c r="M9" s="63">
        <f t="shared" si="8"/>
        <v>6283</v>
      </c>
      <c r="N9" s="29">
        <f aca="true" t="shared" si="11" ref="N9:N20">M9-H9</f>
        <v>1322</v>
      </c>
      <c r="O9" s="29">
        <v>800</v>
      </c>
      <c r="P9" s="66">
        <f t="shared" si="3"/>
        <v>800</v>
      </c>
      <c r="Q9" s="62">
        <f>'2015'!G9</f>
        <v>4931</v>
      </c>
      <c r="R9" s="29">
        <f>'2015'!H9</f>
        <v>1928</v>
      </c>
      <c r="S9" s="38">
        <f>'2015'!V9</f>
        <v>0</v>
      </c>
      <c r="T9" s="63">
        <f aca="true" t="shared" si="12" ref="T9:T20">Q9+R9+S9</f>
        <v>6859</v>
      </c>
      <c r="U9" s="29">
        <f t="shared" si="4"/>
        <v>1898</v>
      </c>
      <c r="V9" s="29">
        <f aca="true" t="shared" si="13" ref="V9:V18">IF(U9&gt;0,0,-U9)</f>
        <v>0</v>
      </c>
      <c r="W9" s="66">
        <f t="shared" si="9"/>
        <v>0</v>
      </c>
      <c r="X9" s="9"/>
      <c r="Y9" s="62">
        <f>'2016'!G9</f>
        <v>5159</v>
      </c>
      <c r="Z9" s="29">
        <f>'2016'!H9</f>
        <v>2012</v>
      </c>
      <c r="AA9" s="38">
        <f>'2016'!V9</f>
        <v>0</v>
      </c>
      <c r="AB9" s="63">
        <f aca="true" t="shared" si="14" ref="AB9:AB20">Y9+Z9+AA9</f>
        <v>7171</v>
      </c>
      <c r="AC9" s="29">
        <f t="shared" si="5"/>
        <v>2210</v>
      </c>
      <c r="AD9" s="29">
        <f aca="true" t="shared" si="15" ref="AD9:AD19">IF(AC9&gt;0,0,-AC9)</f>
        <v>0</v>
      </c>
      <c r="AE9" s="66">
        <f t="shared" si="10"/>
        <v>0</v>
      </c>
    </row>
    <row r="10" spans="1:31" ht="14.25" customHeight="1">
      <c r="A10" s="44">
        <v>4</v>
      </c>
      <c r="B10" s="4" t="s">
        <v>10</v>
      </c>
      <c r="C10" s="17">
        <v>4298.5</v>
      </c>
      <c r="D10" s="29">
        <v>612</v>
      </c>
      <c r="E10" s="17">
        <v>3841</v>
      </c>
      <c r="F10" s="29">
        <v>1165.5</v>
      </c>
      <c r="G10" s="65"/>
      <c r="H10" s="60">
        <f t="shared" si="6"/>
        <v>9917</v>
      </c>
      <c r="I10" s="64">
        <f t="shared" si="7"/>
        <v>10016.17</v>
      </c>
      <c r="J10" s="62">
        <f>'2014'!G10</f>
        <v>6362</v>
      </c>
      <c r="K10" s="29">
        <f>'2014'!H10</f>
        <v>474</v>
      </c>
      <c r="L10" s="38">
        <f>'2014'!V10</f>
        <v>4330</v>
      </c>
      <c r="M10" s="63">
        <f t="shared" si="8"/>
        <v>11166</v>
      </c>
      <c r="N10" s="29">
        <f t="shared" si="11"/>
        <v>1249</v>
      </c>
      <c r="O10" s="29">
        <f aca="true" t="shared" si="16" ref="O10:O16">IF(N10&gt;0,0,-N10)</f>
        <v>0</v>
      </c>
      <c r="P10" s="66">
        <f t="shared" si="3"/>
        <v>4330</v>
      </c>
      <c r="Q10" s="62">
        <f>'2015'!G10</f>
        <v>7355</v>
      </c>
      <c r="R10" s="29">
        <f>'2015'!H10</f>
        <v>426</v>
      </c>
      <c r="S10" s="38">
        <f>'2015'!V10</f>
        <v>4442</v>
      </c>
      <c r="T10" s="63">
        <f t="shared" si="12"/>
        <v>12223</v>
      </c>
      <c r="U10" s="29">
        <f t="shared" si="4"/>
        <v>2306</v>
      </c>
      <c r="V10" s="29">
        <f t="shared" si="13"/>
        <v>0</v>
      </c>
      <c r="W10" s="66">
        <f t="shared" si="9"/>
        <v>4442</v>
      </c>
      <c r="X10" s="9"/>
      <c r="Y10" s="62">
        <f>'2016'!G10</f>
        <v>7707</v>
      </c>
      <c r="Z10" s="29">
        <f>'2016'!H10</f>
        <v>445</v>
      </c>
      <c r="AA10" s="38">
        <f>'2016'!V10</f>
        <v>5161</v>
      </c>
      <c r="AB10" s="63">
        <f t="shared" si="14"/>
        <v>13313</v>
      </c>
      <c r="AC10" s="29">
        <f t="shared" si="5"/>
        <v>3396</v>
      </c>
      <c r="AD10" s="29">
        <f t="shared" si="15"/>
        <v>0</v>
      </c>
      <c r="AE10" s="66">
        <f t="shared" si="10"/>
        <v>5161</v>
      </c>
    </row>
    <row r="11" spans="1:31" ht="14.25" customHeight="1">
      <c r="A11" s="44">
        <v>5</v>
      </c>
      <c r="B11" s="4" t="s">
        <v>11</v>
      </c>
      <c r="C11" s="17">
        <v>3739.4</v>
      </c>
      <c r="D11" s="29">
        <v>3638</v>
      </c>
      <c r="E11" s="17">
        <v>5458</v>
      </c>
      <c r="F11" s="29">
        <v>0</v>
      </c>
      <c r="G11" s="65"/>
      <c r="H11" s="60">
        <f t="shared" si="6"/>
        <v>12835.4</v>
      </c>
      <c r="I11" s="64">
        <f t="shared" si="7"/>
        <v>12963.753999999999</v>
      </c>
      <c r="J11" s="62">
        <f>'2014'!G11</f>
        <v>6940</v>
      </c>
      <c r="K11" s="29">
        <f>'2014'!H11</f>
        <v>4571</v>
      </c>
      <c r="L11" s="38">
        <f>'2014'!V11</f>
        <v>4770</v>
      </c>
      <c r="M11" s="63">
        <f t="shared" si="8"/>
        <v>16281</v>
      </c>
      <c r="N11" s="29">
        <f t="shared" si="11"/>
        <v>3445.6000000000004</v>
      </c>
      <c r="O11" s="29">
        <f t="shared" si="16"/>
        <v>0</v>
      </c>
      <c r="P11" s="66">
        <f t="shared" si="3"/>
        <v>4770</v>
      </c>
      <c r="Q11" s="62">
        <f>'2015'!G11</f>
        <v>8357</v>
      </c>
      <c r="R11" s="29">
        <f>'2015'!H11</f>
        <v>4109</v>
      </c>
      <c r="S11" s="38">
        <f>'2015'!V11</f>
        <v>5355</v>
      </c>
      <c r="T11" s="63">
        <f t="shared" si="12"/>
        <v>17821</v>
      </c>
      <c r="U11" s="29">
        <f t="shared" si="4"/>
        <v>4985.6</v>
      </c>
      <c r="V11" s="29">
        <f t="shared" si="13"/>
        <v>0</v>
      </c>
      <c r="W11" s="66">
        <f t="shared" si="9"/>
        <v>5355</v>
      </c>
      <c r="X11" s="9"/>
      <c r="Y11" s="62">
        <f>'2016'!G11</f>
        <v>8619</v>
      </c>
      <c r="Z11" s="29">
        <f>'2016'!H11</f>
        <v>4289</v>
      </c>
      <c r="AA11" s="38">
        <f>'2016'!V11</f>
        <v>6503</v>
      </c>
      <c r="AB11" s="63">
        <f t="shared" si="14"/>
        <v>19411</v>
      </c>
      <c r="AC11" s="29">
        <f t="shared" si="5"/>
        <v>6575.6</v>
      </c>
      <c r="AD11" s="29">
        <f t="shared" si="15"/>
        <v>0</v>
      </c>
      <c r="AE11" s="66">
        <f t="shared" si="10"/>
        <v>6503</v>
      </c>
    </row>
    <row r="12" spans="1:31" ht="14.25" customHeight="1">
      <c r="A12" s="44">
        <v>6</v>
      </c>
      <c r="B12" s="4" t="s">
        <v>12</v>
      </c>
      <c r="C12" s="17">
        <v>1258.6</v>
      </c>
      <c r="D12" s="29">
        <v>1457</v>
      </c>
      <c r="E12" s="17">
        <v>3635</v>
      </c>
      <c r="F12" s="29">
        <v>520.3999999999996</v>
      </c>
      <c r="G12" s="65"/>
      <c r="H12" s="60">
        <f t="shared" si="6"/>
        <v>6871</v>
      </c>
      <c r="I12" s="64">
        <f t="shared" si="7"/>
        <v>6939.71</v>
      </c>
      <c r="J12" s="62">
        <f>'2014'!G12</f>
        <v>3056</v>
      </c>
      <c r="K12" s="29">
        <f>'2014'!H12</f>
        <v>1757</v>
      </c>
      <c r="L12" s="38">
        <f>'2014'!V12</f>
        <v>3109</v>
      </c>
      <c r="M12" s="63">
        <f t="shared" si="8"/>
        <v>7922</v>
      </c>
      <c r="N12" s="29">
        <f t="shared" si="11"/>
        <v>1051</v>
      </c>
      <c r="O12" s="29">
        <f t="shared" si="16"/>
        <v>0</v>
      </c>
      <c r="P12" s="66">
        <f t="shared" si="3"/>
        <v>3109</v>
      </c>
      <c r="Q12" s="62">
        <f>'2015'!G12</f>
        <v>3775</v>
      </c>
      <c r="R12" s="29">
        <f>'2015'!H12</f>
        <v>1579</v>
      </c>
      <c r="S12" s="38">
        <f>'2015'!V12</f>
        <v>3317</v>
      </c>
      <c r="T12" s="63">
        <f t="shared" si="12"/>
        <v>8671</v>
      </c>
      <c r="U12" s="29">
        <f t="shared" si="4"/>
        <v>1800</v>
      </c>
      <c r="V12" s="29">
        <f t="shared" si="13"/>
        <v>0</v>
      </c>
      <c r="W12" s="66">
        <f t="shared" si="9"/>
        <v>3317</v>
      </c>
      <c r="X12" s="9"/>
      <c r="Y12" s="62">
        <f>'2016'!G12</f>
        <v>3910</v>
      </c>
      <c r="Z12" s="29">
        <f>'2016'!H12</f>
        <v>1648</v>
      </c>
      <c r="AA12" s="38">
        <f>'2016'!V12</f>
        <v>3887</v>
      </c>
      <c r="AB12" s="63">
        <f t="shared" si="14"/>
        <v>9445</v>
      </c>
      <c r="AC12" s="29">
        <f t="shared" si="5"/>
        <v>2574</v>
      </c>
      <c r="AD12" s="29">
        <f t="shared" si="15"/>
        <v>0</v>
      </c>
      <c r="AE12" s="66">
        <f t="shared" si="10"/>
        <v>3887</v>
      </c>
    </row>
    <row r="13" spans="1:31" ht="14.25" customHeight="1">
      <c r="A13" s="44">
        <v>7</v>
      </c>
      <c r="B13" s="4" t="s">
        <v>13</v>
      </c>
      <c r="C13" s="17">
        <v>5758</v>
      </c>
      <c r="D13" s="29">
        <v>2208</v>
      </c>
      <c r="E13" s="17">
        <v>853</v>
      </c>
      <c r="F13" s="29">
        <v>0</v>
      </c>
      <c r="G13" s="65"/>
      <c r="H13" s="60">
        <f t="shared" si="6"/>
        <v>8819</v>
      </c>
      <c r="I13" s="64">
        <f t="shared" si="7"/>
        <v>8907.19</v>
      </c>
      <c r="J13" s="62">
        <f>'2014'!G13</f>
        <v>8684</v>
      </c>
      <c r="K13" s="29">
        <f>'2014'!H13</f>
        <v>2687</v>
      </c>
      <c r="L13" s="38">
        <f>'2014'!V13</f>
        <v>0</v>
      </c>
      <c r="M13" s="63">
        <f t="shared" si="8"/>
        <v>11371</v>
      </c>
      <c r="N13" s="29">
        <f t="shared" si="11"/>
        <v>2552</v>
      </c>
      <c r="O13" s="29">
        <f t="shared" si="16"/>
        <v>0</v>
      </c>
      <c r="P13" s="66">
        <f t="shared" si="3"/>
        <v>0</v>
      </c>
      <c r="Q13" s="62">
        <f>'2015'!G13</f>
        <v>10168</v>
      </c>
      <c r="R13" s="29">
        <f>'2015'!H13</f>
        <v>2415</v>
      </c>
      <c r="S13" s="38">
        <f>'2015'!V13</f>
        <v>0</v>
      </c>
      <c r="T13" s="63">
        <f t="shared" si="12"/>
        <v>12583</v>
      </c>
      <c r="U13" s="29">
        <f t="shared" si="4"/>
        <v>3764</v>
      </c>
      <c r="V13" s="29">
        <f t="shared" si="13"/>
        <v>0</v>
      </c>
      <c r="W13" s="66">
        <f t="shared" si="9"/>
        <v>0</v>
      </c>
      <c r="X13" s="9"/>
      <c r="Y13" s="62">
        <f>'2016'!G13</f>
        <v>10612</v>
      </c>
      <c r="Z13" s="29">
        <f>'2016'!H13</f>
        <v>2521</v>
      </c>
      <c r="AA13" s="38">
        <f>'2016'!V13</f>
        <v>67</v>
      </c>
      <c r="AB13" s="63">
        <f t="shared" si="14"/>
        <v>13200</v>
      </c>
      <c r="AC13" s="29">
        <f t="shared" si="5"/>
        <v>4381</v>
      </c>
      <c r="AD13" s="29">
        <f t="shared" si="15"/>
        <v>0</v>
      </c>
      <c r="AE13" s="66">
        <f t="shared" si="10"/>
        <v>67</v>
      </c>
    </row>
    <row r="14" spans="1:31" ht="14.25" customHeight="1">
      <c r="A14" s="44">
        <v>8</v>
      </c>
      <c r="B14" s="4" t="s">
        <v>14</v>
      </c>
      <c r="C14" s="17">
        <v>2974.1</v>
      </c>
      <c r="D14" s="29">
        <v>2235</v>
      </c>
      <c r="E14" s="17">
        <v>3057</v>
      </c>
      <c r="F14" s="29">
        <v>923.8999999999996</v>
      </c>
      <c r="G14" s="65"/>
      <c r="H14" s="60">
        <f t="shared" si="6"/>
        <v>9190</v>
      </c>
      <c r="I14" s="64">
        <f t="shared" si="7"/>
        <v>9281.9</v>
      </c>
      <c r="J14" s="62">
        <f>'2014'!G14</f>
        <v>5961</v>
      </c>
      <c r="K14" s="29">
        <f>'2014'!H14</f>
        <v>2778</v>
      </c>
      <c r="L14" s="38">
        <f>'2014'!V14</f>
        <v>1805</v>
      </c>
      <c r="M14" s="63">
        <f t="shared" si="8"/>
        <v>10544</v>
      </c>
      <c r="N14" s="29">
        <f t="shared" si="11"/>
        <v>1354</v>
      </c>
      <c r="O14" s="29">
        <f t="shared" si="16"/>
        <v>0</v>
      </c>
      <c r="P14" s="66">
        <f t="shared" si="3"/>
        <v>1805</v>
      </c>
      <c r="Q14" s="62">
        <f>'2015'!G14</f>
        <v>7275</v>
      </c>
      <c r="R14" s="29">
        <f>'2015'!H14</f>
        <v>2497</v>
      </c>
      <c r="S14" s="38">
        <f>'2015'!V14</f>
        <v>1769</v>
      </c>
      <c r="T14" s="63">
        <f t="shared" si="12"/>
        <v>11541</v>
      </c>
      <c r="U14" s="29">
        <f t="shared" si="4"/>
        <v>2351</v>
      </c>
      <c r="V14" s="29">
        <f t="shared" si="13"/>
        <v>0</v>
      </c>
      <c r="W14" s="66">
        <f t="shared" si="9"/>
        <v>1769</v>
      </c>
      <c r="X14" s="9"/>
      <c r="Y14" s="62">
        <f>'2016'!G14</f>
        <v>7506</v>
      </c>
      <c r="Z14" s="29">
        <f>'2016'!H14</f>
        <v>2606</v>
      </c>
      <c r="AA14" s="38">
        <f>'2016'!V14</f>
        <v>2459</v>
      </c>
      <c r="AB14" s="63">
        <f t="shared" si="14"/>
        <v>12571</v>
      </c>
      <c r="AC14" s="29">
        <f t="shared" si="5"/>
        <v>3381</v>
      </c>
      <c r="AD14" s="29">
        <f t="shared" si="15"/>
        <v>0</v>
      </c>
      <c r="AE14" s="66">
        <f t="shared" si="10"/>
        <v>2459</v>
      </c>
    </row>
    <row r="15" spans="1:31" ht="14.25" customHeight="1">
      <c r="A15" s="44">
        <v>9</v>
      </c>
      <c r="B15" s="4" t="s">
        <v>15</v>
      </c>
      <c r="C15" s="17">
        <v>6082.5</v>
      </c>
      <c r="D15" s="29">
        <v>7072</v>
      </c>
      <c r="E15" s="17">
        <v>1702</v>
      </c>
      <c r="F15" s="29">
        <v>0</v>
      </c>
      <c r="G15" s="65"/>
      <c r="H15" s="60">
        <f t="shared" si="6"/>
        <v>14856.5</v>
      </c>
      <c r="I15" s="64">
        <f t="shared" si="7"/>
        <v>15005.065</v>
      </c>
      <c r="J15" s="62">
        <f>'2014'!G15</f>
        <v>10534</v>
      </c>
      <c r="K15" s="29">
        <f>'2014'!H15</f>
        <v>9479</v>
      </c>
      <c r="L15" s="38">
        <f>'2014'!V15</f>
        <v>0</v>
      </c>
      <c r="M15" s="63">
        <f t="shared" si="8"/>
        <v>20013</v>
      </c>
      <c r="N15" s="29">
        <f t="shared" si="11"/>
        <v>5156.5</v>
      </c>
      <c r="O15" s="29">
        <f t="shared" si="16"/>
        <v>0</v>
      </c>
      <c r="P15" s="66">
        <f t="shared" si="3"/>
        <v>0</v>
      </c>
      <c r="Q15" s="62">
        <f>'2015'!G15</f>
        <v>12603</v>
      </c>
      <c r="R15" s="29">
        <f>'2015'!H15</f>
        <v>8522</v>
      </c>
      <c r="S15" s="38">
        <f>'2015'!V15</f>
        <v>0</v>
      </c>
      <c r="T15" s="63">
        <f t="shared" si="12"/>
        <v>21125</v>
      </c>
      <c r="U15" s="29">
        <f t="shared" si="4"/>
        <v>6268.5</v>
      </c>
      <c r="V15" s="29">
        <f t="shared" si="13"/>
        <v>0</v>
      </c>
      <c r="W15" s="66">
        <f t="shared" si="9"/>
        <v>0</v>
      </c>
      <c r="X15" s="9"/>
      <c r="Y15" s="62">
        <f>'2016'!G15</f>
        <v>13064</v>
      </c>
      <c r="Z15" s="29">
        <f>'2016'!H15</f>
        <v>8894</v>
      </c>
      <c r="AA15" s="38">
        <f>'2016'!V15</f>
        <v>622</v>
      </c>
      <c r="AB15" s="63">
        <f t="shared" si="14"/>
        <v>22580</v>
      </c>
      <c r="AC15" s="29">
        <f t="shared" si="5"/>
        <v>7723.5</v>
      </c>
      <c r="AD15" s="29">
        <f t="shared" si="15"/>
        <v>0</v>
      </c>
      <c r="AE15" s="66">
        <f t="shared" si="10"/>
        <v>622</v>
      </c>
    </row>
    <row r="16" spans="1:31" ht="14.25" customHeight="1">
      <c r="A16" s="44">
        <v>10</v>
      </c>
      <c r="B16" s="4" t="s">
        <v>16</v>
      </c>
      <c r="C16" s="17">
        <v>6505.4</v>
      </c>
      <c r="D16" s="29">
        <v>2317</v>
      </c>
      <c r="E16" s="17"/>
      <c r="F16" s="29">
        <v>0</v>
      </c>
      <c r="G16" s="65"/>
      <c r="H16" s="60">
        <f t="shared" si="6"/>
        <v>8822.4</v>
      </c>
      <c r="I16" s="64">
        <f t="shared" si="7"/>
        <v>8910.624</v>
      </c>
      <c r="J16" s="62">
        <f>'2014'!G16</f>
        <v>9284</v>
      </c>
      <c r="K16" s="29">
        <f>'2014'!H16</f>
        <v>2953</v>
      </c>
      <c r="L16" s="38">
        <f>'2014'!V16</f>
        <v>0</v>
      </c>
      <c r="M16" s="63">
        <f t="shared" si="8"/>
        <v>12237</v>
      </c>
      <c r="N16" s="29">
        <f t="shared" si="11"/>
        <v>3414.6000000000004</v>
      </c>
      <c r="O16" s="29">
        <f t="shared" si="16"/>
        <v>0</v>
      </c>
      <c r="P16" s="66">
        <f t="shared" si="3"/>
        <v>0</v>
      </c>
      <c r="Q16" s="62">
        <f>'2015'!G16</f>
        <v>10425</v>
      </c>
      <c r="R16" s="29">
        <f>'2015'!H16</f>
        <v>2654</v>
      </c>
      <c r="S16" s="38">
        <f>'2015'!V16</f>
        <v>0</v>
      </c>
      <c r="T16" s="63">
        <f t="shared" si="12"/>
        <v>13079</v>
      </c>
      <c r="U16" s="29">
        <f t="shared" si="4"/>
        <v>4256.6</v>
      </c>
      <c r="V16" s="29">
        <f t="shared" si="13"/>
        <v>0</v>
      </c>
      <c r="W16" s="66">
        <f t="shared" si="9"/>
        <v>0</v>
      </c>
      <c r="X16" s="9"/>
      <c r="Y16" s="62">
        <f>'2016'!G16</f>
        <v>10922</v>
      </c>
      <c r="Z16" s="29">
        <f>'2016'!H16</f>
        <v>2770</v>
      </c>
      <c r="AA16" s="38">
        <f>'2016'!V16</f>
        <v>0</v>
      </c>
      <c r="AB16" s="63">
        <f t="shared" si="14"/>
        <v>13692</v>
      </c>
      <c r="AC16" s="29">
        <f t="shared" si="5"/>
        <v>4869.6</v>
      </c>
      <c r="AD16" s="29">
        <f t="shared" si="15"/>
        <v>0</v>
      </c>
      <c r="AE16" s="66">
        <f t="shared" si="10"/>
        <v>0</v>
      </c>
    </row>
    <row r="17" spans="1:31" ht="14.25" customHeight="1">
      <c r="A17" s="44">
        <v>11</v>
      </c>
      <c r="B17" s="4" t="s">
        <v>17</v>
      </c>
      <c r="C17" s="17">
        <v>2099.6</v>
      </c>
      <c r="D17" s="29">
        <v>2713</v>
      </c>
      <c r="E17" s="17">
        <v>2243</v>
      </c>
      <c r="F17" s="29">
        <v>1566.3999999999996</v>
      </c>
      <c r="G17" s="65">
        <v>152.4</v>
      </c>
      <c r="H17" s="60">
        <f t="shared" si="6"/>
        <v>8774.4</v>
      </c>
      <c r="I17" s="64">
        <f t="shared" si="7"/>
        <v>8862.144</v>
      </c>
      <c r="J17" s="62">
        <f>'2014'!G17</f>
        <v>4335</v>
      </c>
      <c r="K17" s="29">
        <f>'2014'!H17</f>
        <v>3661</v>
      </c>
      <c r="L17" s="38">
        <f>'2014'!V17</f>
        <v>1043</v>
      </c>
      <c r="M17" s="63">
        <f t="shared" si="8"/>
        <v>9039</v>
      </c>
      <c r="N17" s="29">
        <f t="shared" si="11"/>
        <v>264.60000000000036</v>
      </c>
      <c r="O17" s="29">
        <v>400</v>
      </c>
      <c r="P17" s="66">
        <f t="shared" si="3"/>
        <v>1443</v>
      </c>
      <c r="Q17" s="62">
        <f>'2015'!G17</f>
        <v>5304</v>
      </c>
      <c r="R17" s="29">
        <f>'2015'!H17</f>
        <v>3291</v>
      </c>
      <c r="S17" s="38">
        <f>'2015'!V17</f>
        <v>1300</v>
      </c>
      <c r="T17" s="63">
        <f t="shared" si="12"/>
        <v>9895</v>
      </c>
      <c r="U17" s="29">
        <f t="shared" si="4"/>
        <v>1120.6000000000004</v>
      </c>
      <c r="V17" s="29">
        <f t="shared" si="13"/>
        <v>0</v>
      </c>
      <c r="W17" s="66">
        <f t="shared" si="9"/>
        <v>1300</v>
      </c>
      <c r="X17" s="9"/>
      <c r="Y17" s="62">
        <f>'2016'!G17</f>
        <v>5481</v>
      </c>
      <c r="Z17" s="29">
        <f>'2016'!H17</f>
        <v>3435</v>
      </c>
      <c r="AA17" s="38">
        <f>'2016'!V17</f>
        <v>1861</v>
      </c>
      <c r="AB17" s="63">
        <f t="shared" si="14"/>
        <v>10777</v>
      </c>
      <c r="AC17" s="29">
        <f t="shared" si="5"/>
        <v>2002.6000000000004</v>
      </c>
      <c r="AD17" s="29">
        <f t="shared" si="15"/>
        <v>0</v>
      </c>
      <c r="AE17" s="66">
        <f t="shared" si="10"/>
        <v>1861</v>
      </c>
    </row>
    <row r="18" spans="1:31" ht="14.25" customHeight="1">
      <c r="A18" s="44">
        <v>12</v>
      </c>
      <c r="B18" s="4" t="s">
        <v>18</v>
      </c>
      <c r="C18" s="17">
        <v>1763.3</v>
      </c>
      <c r="D18" s="29">
        <v>1722</v>
      </c>
      <c r="E18" s="17">
        <v>7099</v>
      </c>
      <c r="F18" s="29">
        <v>1536.7000000000007</v>
      </c>
      <c r="G18" s="65">
        <v>460</v>
      </c>
      <c r="H18" s="60">
        <f t="shared" si="6"/>
        <v>12581</v>
      </c>
      <c r="I18" s="64">
        <f t="shared" si="7"/>
        <v>12706.81</v>
      </c>
      <c r="J18" s="62">
        <f>'2014'!G18</f>
        <v>3828</v>
      </c>
      <c r="K18" s="29">
        <f>'2014'!H18</f>
        <v>1994</v>
      </c>
      <c r="L18" s="38">
        <f>'2014'!V18</f>
        <v>7466</v>
      </c>
      <c r="M18" s="63">
        <f t="shared" si="8"/>
        <v>13288</v>
      </c>
      <c r="N18" s="29">
        <f t="shared" si="11"/>
        <v>707</v>
      </c>
      <c r="O18" s="29">
        <v>250</v>
      </c>
      <c r="P18" s="66">
        <f t="shared" si="3"/>
        <v>7716</v>
      </c>
      <c r="Q18" s="62">
        <f>'2015'!G18</f>
        <v>5265</v>
      </c>
      <c r="R18" s="29">
        <f>'2015'!H18</f>
        <v>1793</v>
      </c>
      <c r="S18" s="38">
        <f>'2015'!V18</f>
        <v>7487</v>
      </c>
      <c r="T18" s="63">
        <f t="shared" si="12"/>
        <v>14545</v>
      </c>
      <c r="U18" s="29">
        <f t="shared" si="4"/>
        <v>1964</v>
      </c>
      <c r="V18" s="29">
        <f t="shared" si="13"/>
        <v>0</v>
      </c>
      <c r="W18" s="66">
        <f t="shared" si="9"/>
        <v>7487</v>
      </c>
      <c r="X18" s="9"/>
      <c r="Y18" s="62">
        <f>'2016'!G18</f>
        <v>5424</v>
      </c>
      <c r="Z18" s="29">
        <f>'2016'!H18</f>
        <v>1871</v>
      </c>
      <c r="AA18" s="38">
        <f>'2016'!V18</f>
        <v>8548</v>
      </c>
      <c r="AB18" s="63">
        <f t="shared" si="14"/>
        <v>15843</v>
      </c>
      <c r="AC18" s="29">
        <f t="shared" si="5"/>
        <v>3262</v>
      </c>
      <c r="AD18" s="29">
        <f t="shared" si="15"/>
        <v>0</v>
      </c>
      <c r="AE18" s="66">
        <f t="shared" si="10"/>
        <v>8548</v>
      </c>
    </row>
    <row r="19" spans="1:31" ht="14.25" customHeight="1">
      <c r="A19" s="44">
        <v>13</v>
      </c>
      <c r="B19" s="4" t="s">
        <v>19</v>
      </c>
      <c r="C19" s="17">
        <v>1220.9</v>
      </c>
      <c r="D19" s="29">
        <v>1974</v>
      </c>
      <c r="E19" s="17">
        <v>180</v>
      </c>
      <c r="F19" s="29">
        <v>3625.1</v>
      </c>
      <c r="G19" s="65">
        <v>110</v>
      </c>
      <c r="H19" s="60">
        <f t="shared" si="6"/>
        <v>7110</v>
      </c>
      <c r="I19" s="64">
        <f t="shared" si="7"/>
        <v>7181.1</v>
      </c>
      <c r="J19" s="62">
        <f>'2014'!G19</f>
        <v>3841</v>
      </c>
      <c r="K19" s="29">
        <f>'2014'!H19</f>
        <v>2643</v>
      </c>
      <c r="L19" s="38">
        <f>'2014'!V19</f>
        <v>0</v>
      </c>
      <c r="M19" s="63">
        <f t="shared" si="8"/>
        <v>6484</v>
      </c>
      <c r="N19" s="29">
        <f t="shared" si="11"/>
        <v>-626</v>
      </c>
      <c r="O19" s="29">
        <v>626</v>
      </c>
      <c r="P19" s="66">
        <f t="shared" si="3"/>
        <v>626</v>
      </c>
      <c r="Q19" s="62">
        <f>'2015'!G19</f>
        <v>4613</v>
      </c>
      <c r="R19" s="29">
        <f>'2015'!H19</f>
        <v>2376</v>
      </c>
      <c r="S19" s="38">
        <f>'2015'!V19</f>
        <v>0</v>
      </c>
      <c r="T19" s="63">
        <f t="shared" si="12"/>
        <v>6989</v>
      </c>
      <c r="U19" s="29">
        <f t="shared" si="4"/>
        <v>-121</v>
      </c>
      <c r="V19" s="74">
        <v>121</v>
      </c>
      <c r="W19" s="66">
        <f t="shared" si="9"/>
        <v>121</v>
      </c>
      <c r="X19" s="9"/>
      <c r="Y19" s="62">
        <f>'2016'!G19</f>
        <v>4783</v>
      </c>
      <c r="Z19" s="29">
        <f>'2016'!H19</f>
        <v>2480</v>
      </c>
      <c r="AA19" s="38">
        <f>'2016'!V19</f>
        <v>0</v>
      </c>
      <c r="AB19" s="63">
        <f t="shared" si="14"/>
        <v>7263</v>
      </c>
      <c r="AC19" s="29">
        <f t="shared" si="5"/>
        <v>153</v>
      </c>
      <c r="AD19" s="29">
        <f t="shared" si="15"/>
        <v>0</v>
      </c>
      <c r="AE19" s="66">
        <f t="shared" si="10"/>
        <v>0</v>
      </c>
    </row>
    <row r="20" spans="1:31" ht="14.25" customHeight="1" thickBot="1">
      <c r="A20" s="45">
        <v>14</v>
      </c>
      <c r="B20" s="46" t="s">
        <v>20</v>
      </c>
      <c r="C20" s="32">
        <v>1293.7</v>
      </c>
      <c r="D20" s="31">
        <v>942</v>
      </c>
      <c r="E20" s="32">
        <v>41</v>
      </c>
      <c r="F20" s="31">
        <v>3283.3</v>
      </c>
      <c r="G20" s="70">
        <v>100</v>
      </c>
      <c r="H20" s="60">
        <f t="shared" si="6"/>
        <v>5660</v>
      </c>
      <c r="I20" s="64">
        <f t="shared" si="7"/>
        <v>5716.6</v>
      </c>
      <c r="J20" s="67">
        <f>'2014'!G20</f>
        <v>2078</v>
      </c>
      <c r="K20" s="31">
        <f>'2014'!H20</f>
        <v>1224</v>
      </c>
      <c r="L20" s="68">
        <f>'2014'!V20</f>
        <v>0</v>
      </c>
      <c r="M20" s="63">
        <f t="shared" si="8"/>
        <v>3302</v>
      </c>
      <c r="N20" s="29">
        <f t="shared" si="11"/>
        <v>-2358</v>
      </c>
      <c r="O20" s="31">
        <v>2358</v>
      </c>
      <c r="P20" s="66">
        <f t="shared" si="3"/>
        <v>2358</v>
      </c>
      <c r="Q20" s="62">
        <f>'2015'!G20</f>
        <v>2420</v>
      </c>
      <c r="R20" s="29">
        <f>'2015'!H20</f>
        <v>1101</v>
      </c>
      <c r="S20" s="38">
        <f>'2015'!V20</f>
        <v>0</v>
      </c>
      <c r="T20" s="69">
        <f t="shared" si="12"/>
        <v>3521</v>
      </c>
      <c r="U20" s="29">
        <f t="shared" si="4"/>
        <v>-2139</v>
      </c>
      <c r="V20" s="75">
        <v>2139</v>
      </c>
      <c r="W20" s="66">
        <f t="shared" si="9"/>
        <v>2139</v>
      </c>
      <c r="X20" s="9"/>
      <c r="Y20" s="62">
        <f>'2016'!G20</f>
        <v>2493</v>
      </c>
      <c r="Z20" s="29">
        <f>'2016'!H20</f>
        <v>1149</v>
      </c>
      <c r="AA20" s="38">
        <f>'2016'!V20</f>
        <v>0</v>
      </c>
      <c r="AB20" s="69">
        <f t="shared" si="14"/>
        <v>3642</v>
      </c>
      <c r="AC20" s="29">
        <f t="shared" si="5"/>
        <v>-2018</v>
      </c>
      <c r="AD20" s="31">
        <v>2018</v>
      </c>
      <c r="AE20" s="66">
        <f t="shared" si="10"/>
        <v>2018</v>
      </c>
    </row>
    <row r="21" spans="6:16" ht="12.75">
      <c r="F21" s="33"/>
      <c r="G21" s="33"/>
      <c r="O21" s="48"/>
      <c r="P21" s="49"/>
    </row>
    <row r="22" spans="4:28" ht="12.75">
      <c r="D22" s="33">
        <f>E6+F6</f>
        <v>50758.399999999994</v>
      </c>
      <c r="J22" s="33"/>
      <c r="L22" s="33"/>
      <c r="M22" s="40">
        <f>L6+O6</f>
        <v>37848</v>
      </c>
      <c r="N22" s="73"/>
      <c r="T22" s="33">
        <f>S6+V6</f>
        <v>36191</v>
      </c>
      <c r="AB22" s="33">
        <f>AA6+AD6</f>
        <v>43793</v>
      </c>
    </row>
    <row r="23" spans="13:28" ht="12.75">
      <c r="M23" s="40"/>
      <c r="N23" s="73"/>
      <c r="T23" s="33"/>
      <c r="AB23" s="33"/>
    </row>
    <row r="24" ht="12.75">
      <c r="L24" s="33"/>
    </row>
  </sheetData>
  <sheetProtection/>
  <mergeCells count="6">
    <mergeCell ref="A3:A4"/>
    <mergeCell ref="B3:B4"/>
    <mergeCell ref="C3:H3"/>
    <mergeCell ref="J3:P3"/>
    <mergeCell ref="Q3:W3"/>
    <mergeCell ref="Y3:AE3"/>
  </mergeCells>
  <printOptions/>
  <pageMargins left="0.31496062992125984" right="0.2362204724409449" top="0.7480314960629921" bottom="0.7480314960629921" header="0.31496062992125984" footer="0.31496062992125984"/>
  <pageSetup horizontalDpi="600" verticalDpi="600" orientation="landscape" paperSize="9" scale="85" r:id="rId1"/>
  <colBreaks count="1" manualBreakCount="1">
    <brk id="16" max="2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P28"/>
  <sheetViews>
    <sheetView tabSelected="1" workbookViewId="0" topLeftCell="A1">
      <selection activeCell="D9" sqref="D9"/>
    </sheetView>
  </sheetViews>
  <sheetFormatPr defaultColWidth="9.00390625" defaultRowHeight="12.75"/>
  <cols>
    <col min="1" max="1" width="4.50390625" style="9" customWidth="1"/>
    <col min="2" max="2" width="24.50390625" style="9" customWidth="1"/>
    <col min="3" max="3" width="11.50390625" style="9" customWidth="1"/>
    <col min="4" max="5" width="11.00390625" style="9" customWidth="1"/>
    <col min="6" max="6" width="9.375" style="9" customWidth="1"/>
    <col min="7" max="7" width="11.125" style="9" customWidth="1"/>
    <col min="8" max="8" width="12.625" style="11" customWidth="1"/>
    <col min="9" max="9" width="11.00390625" style="9" customWidth="1"/>
    <col min="10" max="10" width="12.50390625" style="9" customWidth="1"/>
    <col min="11" max="11" width="11.00390625" style="9" customWidth="1"/>
    <col min="12" max="12" width="11.375" style="9" customWidth="1"/>
    <col min="13" max="13" width="5.375" style="9" customWidth="1"/>
    <col min="14" max="14" width="24.125" style="9" customWidth="1"/>
    <col min="15" max="15" width="9.50390625" style="9" customWidth="1"/>
    <col min="16" max="16" width="9.625" style="9" customWidth="1"/>
    <col min="17" max="17" width="9.375" style="9" customWidth="1"/>
    <col min="18" max="18" width="9.625" style="9" customWidth="1"/>
    <col min="19" max="19" width="7.625" style="9" customWidth="1"/>
    <col min="20" max="20" width="9.625" style="9" customWidth="1"/>
    <col min="21" max="21" width="11.375" style="9" customWidth="1"/>
    <col min="22" max="22" width="12.625" style="9" customWidth="1"/>
    <col min="23" max="23" width="12.625" style="25" customWidth="1"/>
    <col min="24" max="24" width="11.125" style="9" customWidth="1"/>
    <col min="25" max="25" width="8.75390625" style="9" customWidth="1"/>
    <col min="26" max="26" width="11.50390625" style="15" customWidth="1"/>
    <col min="27" max="27" width="10.625" style="15" customWidth="1"/>
  </cols>
  <sheetData>
    <row r="1" spans="1:27" ht="37.5" customHeight="1">
      <c r="A1" s="84" t="s">
        <v>74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59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22"/>
      <c r="AA1" s="22"/>
    </row>
    <row r="2" spans="1:27" ht="19.5" customHeight="1">
      <c r="A2" s="12"/>
      <c r="B2" s="12"/>
      <c r="C2" s="12"/>
      <c r="D2" s="12"/>
      <c r="E2" s="12"/>
      <c r="F2" s="12"/>
      <c r="G2" s="12"/>
      <c r="H2" s="13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22"/>
      <c r="AA2" s="22"/>
    </row>
    <row r="3" spans="1:27" ht="12.75" customHeight="1">
      <c r="A3" s="87" t="s">
        <v>0</v>
      </c>
      <c r="B3" s="87" t="s">
        <v>1</v>
      </c>
      <c r="C3" s="87" t="s">
        <v>52</v>
      </c>
      <c r="D3" s="94" t="s">
        <v>4</v>
      </c>
      <c r="E3" s="95"/>
      <c r="F3" s="95"/>
      <c r="G3" s="79" t="s">
        <v>64</v>
      </c>
      <c r="H3" s="87" t="s">
        <v>57</v>
      </c>
      <c r="I3" s="87" t="s">
        <v>54</v>
      </c>
      <c r="J3" s="87" t="s">
        <v>59</v>
      </c>
      <c r="K3" s="87" t="s">
        <v>58</v>
      </c>
      <c r="L3" s="87" t="s">
        <v>29</v>
      </c>
      <c r="M3" s="87" t="s">
        <v>0</v>
      </c>
      <c r="N3" s="87" t="s">
        <v>1</v>
      </c>
      <c r="O3" s="87" t="s">
        <v>38</v>
      </c>
      <c r="P3" s="91" t="s">
        <v>40</v>
      </c>
      <c r="Q3" s="87" t="s">
        <v>39</v>
      </c>
      <c r="R3" s="87" t="s">
        <v>41</v>
      </c>
      <c r="S3" s="87" t="s">
        <v>30</v>
      </c>
      <c r="T3" s="87" t="s">
        <v>28</v>
      </c>
      <c r="U3" s="87" t="s">
        <v>53</v>
      </c>
      <c r="V3" s="89" t="s">
        <v>53</v>
      </c>
      <c r="W3" s="87" t="s">
        <v>42</v>
      </c>
      <c r="X3" s="87" t="s">
        <v>43</v>
      </c>
      <c r="Y3" s="85" t="s">
        <v>61</v>
      </c>
      <c r="Z3" s="85" t="s">
        <v>62</v>
      </c>
      <c r="AA3"/>
    </row>
    <row r="4" spans="1:42" ht="110.25" customHeight="1">
      <c r="A4" s="88"/>
      <c r="B4" s="88"/>
      <c r="C4" s="88"/>
      <c r="D4" s="54" t="s">
        <v>2</v>
      </c>
      <c r="E4" s="2" t="s">
        <v>3</v>
      </c>
      <c r="F4" s="51" t="s">
        <v>73</v>
      </c>
      <c r="G4" s="79"/>
      <c r="H4" s="88"/>
      <c r="I4" s="88"/>
      <c r="J4" s="88"/>
      <c r="K4" s="88"/>
      <c r="L4" s="88"/>
      <c r="M4" s="88"/>
      <c r="N4" s="88"/>
      <c r="O4" s="88"/>
      <c r="P4" s="92"/>
      <c r="Q4" s="88"/>
      <c r="R4" s="88"/>
      <c r="S4" s="88"/>
      <c r="T4" s="88"/>
      <c r="U4" s="88"/>
      <c r="V4" s="90"/>
      <c r="W4" s="88"/>
      <c r="X4" s="88"/>
      <c r="Y4" s="86"/>
      <c r="Z4" s="86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</row>
    <row r="5" spans="1:42" ht="12.75" customHeight="1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54" t="s">
        <v>55</v>
      </c>
      <c r="H5" s="2">
        <v>8</v>
      </c>
      <c r="I5" s="54" t="s">
        <v>56</v>
      </c>
      <c r="J5" s="54">
        <v>10</v>
      </c>
      <c r="K5" s="54" t="s">
        <v>60</v>
      </c>
      <c r="L5" s="2">
        <v>12</v>
      </c>
      <c r="M5" s="2">
        <v>1</v>
      </c>
      <c r="N5" s="2">
        <v>2</v>
      </c>
      <c r="O5" s="3" t="s">
        <v>21</v>
      </c>
      <c r="P5" s="3" t="s">
        <v>22</v>
      </c>
      <c r="Q5" s="3" t="s">
        <v>23</v>
      </c>
      <c r="R5" s="3" t="s">
        <v>24</v>
      </c>
      <c r="S5" s="3" t="s">
        <v>25</v>
      </c>
      <c r="T5" s="3" t="s">
        <v>26</v>
      </c>
      <c r="U5" s="3" t="s">
        <v>44</v>
      </c>
      <c r="V5" s="3" t="s">
        <v>27</v>
      </c>
      <c r="W5" s="3" t="s">
        <v>31</v>
      </c>
      <c r="X5" s="3" t="s">
        <v>45</v>
      </c>
      <c r="Y5" s="3" t="s">
        <v>46</v>
      </c>
      <c r="Z5" s="3" t="s">
        <v>47</v>
      </c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</row>
    <row r="6" spans="1:42" ht="12.75">
      <c r="A6" s="4"/>
      <c r="B6" s="5" t="s">
        <v>6</v>
      </c>
      <c r="C6" s="26">
        <f aca="true" t="shared" si="0" ref="C6:I6">SUM(C7:C20)</f>
        <v>42628</v>
      </c>
      <c r="D6" s="14">
        <f t="shared" si="0"/>
        <v>56369</v>
      </c>
      <c r="E6" s="14">
        <f t="shared" si="0"/>
        <v>4290</v>
      </c>
      <c r="F6" s="14">
        <f t="shared" si="0"/>
        <v>28305</v>
      </c>
      <c r="G6" s="14">
        <f>SUM(G7:G20)</f>
        <v>88964</v>
      </c>
      <c r="H6" s="14">
        <f t="shared" si="0"/>
        <v>40108</v>
      </c>
      <c r="I6" s="14">
        <f t="shared" si="0"/>
        <v>129072</v>
      </c>
      <c r="J6" s="14">
        <f>I6*1000/C6</f>
        <v>3027.8690062869478</v>
      </c>
      <c r="K6" s="7">
        <f>I6/C6</f>
        <v>3.0278690062869473</v>
      </c>
      <c r="L6" s="7">
        <f>K6/($I$6/$C$6)</f>
        <v>1</v>
      </c>
      <c r="M6" s="4"/>
      <c r="N6" s="5" t="s">
        <v>6</v>
      </c>
      <c r="O6" s="6">
        <f>SUM(O7:O20)</f>
        <v>7375</v>
      </c>
      <c r="P6" s="7">
        <f>(O6/C6)/($O$6/$C$6)</f>
        <v>1</v>
      </c>
      <c r="Q6" s="6">
        <f>SUM(Q7:Q20)</f>
        <v>11048</v>
      </c>
      <c r="R6" s="7">
        <f>(Q6/C6)/($Q$6/$C$6)</f>
        <v>1</v>
      </c>
      <c r="S6" s="7">
        <f>P6*R6</f>
        <v>1</v>
      </c>
      <c r="T6" s="7">
        <f>L6/S6</f>
        <v>1</v>
      </c>
      <c r="U6" s="28">
        <f>SUM(U7:U20)</f>
        <v>20203</v>
      </c>
      <c r="V6" s="28">
        <f>SUM(V7:V20)</f>
        <v>33414</v>
      </c>
      <c r="W6" s="26">
        <f>SUM(W7:W20)</f>
        <v>162486</v>
      </c>
      <c r="X6" s="26"/>
      <c r="Y6" s="29">
        <f>SUM(Y7:Y20)</f>
        <v>4434</v>
      </c>
      <c r="Z6" s="29">
        <f>SUM(Z7:Z20)</f>
        <v>37848</v>
      </c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</row>
    <row r="7" spans="1:42" s="1" customFormat="1" ht="12.75">
      <c r="A7" s="8">
        <v>1</v>
      </c>
      <c r="B7" s="4" t="s">
        <v>7</v>
      </c>
      <c r="C7" s="26">
        <v>6516</v>
      </c>
      <c r="D7" s="14">
        <v>10240</v>
      </c>
      <c r="E7" s="14">
        <v>1019</v>
      </c>
      <c r="F7" s="14">
        <v>2950</v>
      </c>
      <c r="G7" s="14">
        <f>SUM(D7:F7)</f>
        <v>14209</v>
      </c>
      <c r="H7" s="14">
        <v>1096</v>
      </c>
      <c r="I7" s="6">
        <f>H7+G7</f>
        <v>15305</v>
      </c>
      <c r="J7" s="14">
        <f>I7*1000/C7</f>
        <v>2348.8336402701043</v>
      </c>
      <c r="K7" s="7">
        <f aca="true" t="shared" si="1" ref="K7:K20">I7/C7</f>
        <v>2.3488336402701044</v>
      </c>
      <c r="L7" s="7">
        <f aca="true" t="shared" si="2" ref="L7:L20">K7/($I$6/$C$6)</f>
        <v>0.7757381958707854</v>
      </c>
      <c r="M7" s="8">
        <v>1</v>
      </c>
      <c r="N7" s="4" t="s">
        <v>7</v>
      </c>
      <c r="O7" s="6">
        <v>1291</v>
      </c>
      <c r="P7" s="7">
        <f>(O7/C7)/($O$6/$C$6)</f>
        <v>1.1451914557126655</v>
      </c>
      <c r="Q7" s="6">
        <v>1529</v>
      </c>
      <c r="R7" s="7">
        <f aca="true" t="shared" si="3" ref="R7:R20">(Q7/C7)/($Q$6/$C$6)</f>
        <v>0.9053941859374507</v>
      </c>
      <c r="S7" s="7">
        <f aca="true" t="shared" si="4" ref="S7:S20">P7*R7</f>
        <v>1.036849685787493</v>
      </c>
      <c r="T7" s="7">
        <f>L7/S7</f>
        <v>0.7481684245114161</v>
      </c>
      <c r="U7" s="38">
        <f>ROUND((3.615*S7-K7)*C7,0)</f>
        <v>9118</v>
      </c>
      <c r="V7" s="28">
        <f>IF(U7&gt;0,U7,0)</f>
        <v>9118</v>
      </c>
      <c r="W7" s="27">
        <f>V7+I7</f>
        <v>24423</v>
      </c>
      <c r="X7" s="27">
        <f>W7*1000/C7/S7</f>
        <v>3614.948657217466</v>
      </c>
      <c r="Y7" s="29">
        <f>сравнение!O7</f>
        <v>0</v>
      </c>
      <c r="Z7" s="20">
        <f>V7+Y7</f>
        <v>9118</v>
      </c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</row>
    <row r="8" spans="1:42" s="1" customFormat="1" ht="12.75">
      <c r="A8" s="8">
        <v>2</v>
      </c>
      <c r="B8" s="4" t="s">
        <v>8</v>
      </c>
      <c r="C8" s="26">
        <v>3861</v>
      </c>
      <c r="D8" s="14">
        <v>3485</v>
      </c>
      <c r="E8" s="14">
        <v>440</v>
      </c>
      <c r="F8" s="14">
        <v>1789</v>
      </c>
      <c r="G8" s="14">
        <f aca="true" t="shared" si="5" ref="G8:G20">SUM(D8:F8)</f>
        <v>5714</v>
      </c>
      <c r="H8" s="14">
        <v>2646</v>
      </c>
      <c r="I8" s="6">
        <f aca="true" t="shared" si="6" ref="I8:I20">H8+G8</f>
        <v>8360</v>
      </c>
      <c r="J8" s="14">
        <f aca="true" t="shared" si="7" ref="J8:J20">I8*1000/C8</f>
        <v>2165.2421652421654</v>
      </c>
      <c r="K8" s="7">
        <f t="shared" si="1"/>
        <v>2.1652421652421654</v>
      </c>
      <c r="L8" s="7">
        <f t="shared" si="2"/>
        <v>0.7151043062782249</v>
      </c>
      <c r="M8" s="8">
        <v>2</v>
      </c>
      <c r="N8" s="4" t="s">
        <v>8</v>
      </c>
      <c r="O8" s="6">
        <v>784</v>
      </c>
      <c r="P8" s="7">
        <f>(O8/C8)/($O$6/$C$6)</f>
        <v>1.1736786201870948</v>
      </c>
      <c r="Q8" s="6">
        <v>619</v>
      </c>
      <c r="R8" s="7">
        <f t="shared" si="3"/>
        <v>0.6185889230784234</v>
      </c>
      <c r="S8" s="7">
        <f t="shared" si="4"/>
        <v>0.7260245937017049</v>
      </c>
      <c r="T8" s="7">
        <f aca="true" t="shared" si="8" ref="T8:T20">L8/S8</f>
        <v>0.9849587913161427</v>
      </c>
      <c r="U8" s="38">
        <f aca="true" t="shared" si="9" ref="U8:U20">ROUND((3.615*S8-K8)*C8,0)</f>
        <v>1773</v>
      </c>
      <c r="V8" s="28">
        <f aca="true" t="shared" si="10" ref="V8:V20">IF(U8&gt;0,U8,0)</f>
        <v>1773</v>
      </c>
      <c r="W8" s="27">
        <f aca="true" t="shared" si="11" ref="W8:W20">V8+I8</f>
        <v>10133</v>
      </c>
      <c r="X8" s="27">
        <f aca="true" t="shared" si="12" ref="X8:X20">W8*1000/C8/S8</f>
        <v>3614.8219319522227</v>
      </c>
      <c r="Y8" s="29">
        <f>сравнение!O8</f>
        <v>0</v>
      </c>
      <c r="Z8" s="20">
        <f aca="true" t="shared" si="13" ref="Z8:Z20">V8+Y8</f>
        <v>1773</v>
      </c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</row>
    <row r="9" spans="1:42" ht="12.75">
      <c r="A9" s="8">
        <v>3</v>
      </c>
      <c r="B9" s="4" t="s">
        <v>9</v>
      </c>
      <c r="C9" s="26">
        <v>2049</v>
      </c>
      <c r="D9" s="14">
        <v>2458</v>
      </c>
      <c r="E9" s="14">
        <v>321</v>
      </c>
      <c r="F9" s="14">
        <v>1359</v>
      </c>
      <c r="G9" s="14">
        <f t="shared" si="5"/>
        <v>4138</v>
      </c>
      <c r="H9" s="14">
        <v>2145</v>
      </c>
      <c r="I9" s="6">
        <f t="shared" si="6"/>
        <v>6283</v>
      </c>
      <c r="J9" s="14">
        <f t="shared" si="7"/>
        <v>3066.373840897999</v>
      </c>
      <c r="K9" s="7">
        <f t="shared" si="1"/>
        <v>3.066373840897999</v>
      </c>
      <c r="L9" s="7">
        <f t="shared" si="2"/>
        <v>1.0127168099184944</v>
      </c>
      <c r="M9" s="8">
        <v>3</v>
      </c>
      <c r="N9" s="4" t="s">
        <v>9</v>
      </c>
      <c r="O9" s="6">
        <v>289</v>
      </c>
      <c r="P9" s="7">
        <f aca="true" t="shared" si="14" ref="P9:P20">(O9/C9)/($O$6/$C$6)</f>
        <v>0.8152462631626837</v>
      </c>
      <c r="Q9" s="6">
        <v>500</v>
      </c>
      <c r="R9" s="7">
        <f t="shared" si="3"/>
        <v>0.9415412191319903</v>
      </c>
      <c r="S9" s="7">
        <f t="shared" si="4"/>
        <v>0.7675879605109925</v>
      </c>
      <c r="T9" s="7">
        <f t="shared" si="8"/>
        <v>1.319349523466101</v>
      </c>
      <c r="U9" s="38">
        <f t="shared" si="9"/>
        <v>-597</v>
      </c>
      <c r="V9" s="28">
        <f t="shared" si="10"/>
        <v>0</v>
      </c>
      <c r="W9" s="27">
        <f t="shared" si="11"/>
        <v>6283</v>
      </c>
      <c r="X9" s="27">
        <f t="shared" si="12"/>
        <v>3994.817530562461</v>
      </c>
      <c r="Y9" s="29">
        <f>сравнение!O9</f>
        <v>800</v>
      </c>
      <c r="Z9" s="20">
        <f t="shared" si="13"/>
        <v>800</v>
      </c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</row>
    <row r="10" spans="1:42" ht="12.75">
      <c r="A10" s="8">
        <v>4</v>
      </c>
      <c r="B10" s="4" t="s">
        <v>10</v>
      </c>
      <c r="C10" s="26">
        <v>2451</v>
      </c>
      <c r="D10" s="14">
        <v>4435</v>
      </c>
      <c r="E10" s="14">
        <v>325</v>
      </c>
      <c r="F10" s="14">
        <v>1602</v>
      </c>
      <c r="G10" s="14">
        <f t="shared" si="5"/>
        <v>6362</v>
      </c>
      <c r="H10" s="14">
        <v>474</v>
      </c>
      <c r="I10" s="6">
        <f t="shared" si="6"/>
        <v>6836</v>
      </c>
      <c r="J10" s="14">
        <f t="shared" si="7"/>
        <v>2789.0656874745</v>
      </c>
      <c r="K10" s="7">
        <f t="shared" si="1"/>
        <v>2.7890656874745003</v>
      </c>
      <c r="L10" s="7">
        <f t="shared" si="2"/>
        <v>0.9211315554548083</v>
      </c>
      <c r="M10" s="8">
        <v>4</v>
      </c>
      <c r="N10" s="4" t="s">
        <v>10</v>
      </c>
      <c r="O10" s="6">
        <v>392</v>
      </c>
      <c r="P10" s="7">
        <f t="shared" si="14"/>
        <v>0.9244335276504227</v>
      </c>
      <c r="Q10" s="6">
        <v>866</v>
      </c>
      <c r="R10" s="7">
        <f t="shared" si="3"/>
        <v>1.3632825390691587</v>
      </c>
      <c r="S10" s="7">
        <f t="shared" si="4"/>
        <v>1.2602640867759276</v>
      </c>
      <c r="T10" s="7">
        <f t="shared" si="8"/>
        <v>0.7309035980000782</v>
      </c>
      <c r="U10" s="38">
        <f t="shared" si="9"/>
        <v>4330</v>
      </c>
      <c r="V10" s="28">
        <f t="shared" si="10"/>
        <v>4330</v>
      </c>
      <c r="W10" s="27">
        <f t="shared" si="11"/>
        <v>11166</v>
      </c>
      <c r="X10" s="27">
        <f t="shared" si="12"/>
        <v>3614.870567423823</v>
      </c>
      <c r="Y10" s="29">
        <f>сравнение!O10</f>
        <v>0</v>
      </c>
      <c r="Z10" s="20">
        <f t="shared" si="13"/>
        <v>4330</v>
      </c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</row>
    <row r="11" spans="1:42" ht="12.75">
      <c r="A11" s="8">
        <v>5</v>
      </c>
      <c r="B11" s="4" t="s">
        <v>11</v>
      </c>
      <c r="C11" s="26">
        <v>4398</v>
      </c>
      <c r="D11" s="14">
        <v>3668</v>
      </c>
      <c r="E11" s="14">
        <v>576</v>
      </c>
      <c r="F11" s="14">
        <v>2696</v>
      </c>
      <c r="G11" s="14">
        <f t="shared" si="5"/>
        <v>6940</v>
      </c>
      <c r="H11" s="14">
        <v>4571</v>
      </c>
      <c r="I11" s="6">
        <f t="shared" si="6"/>
        <v>11511</v>
      </c>
      <c r="J11" s="14">
        <f t="shared" si="7"/>
        <v>2617.326057298772</v>
      </c>
      <c r="K11" s="7">
        <f t="shared" si="1"/>
        <v>2.617326057298772</v>
      </c>
      <c r="L11" s="7">
        <f t="shared" si="2"/>
        <v>0.8644119187006637</v>
      </c>
      <c r="M11" s="8">
        <v>5</v>
      </c>
      <c r="N11" s="4" t="s">
        <v>11</v>
      </c>
      <c r="O11" s="6">
        <v>689</v>
      </c>
      <c r="P11" s="7">
        <f t="shared" si="14"/>
        <v>0.9055176698191011</v>
      </c>
      <c r="Q11" s="6">
        <v>1289</v>
      </c>
      <c r="R11" s="7">
        <f t="shared" si="3"/>
        <v>1.1308603673778383</v>
      </c>
      <c r="S11" s="7">
        <f t="shared" si="4"/>
        <v>1.0240140447587527</v>
      </c>
      <c r="T11" s="7">
        <f t="shared" si="8"/>
        <v>0.8441406864730164</v>
      </c>
      <c r="U11" s="38">
        <f t="shared" si="9"/>
        <v>4770</v>
      </c>
      <c r="V11" s="28">
        <f t="shared" si="10"/>
        <v>4770</v>
      </c>
      <c r="W11" s="27">
        <f t="shared" si="11"/>
        <v>16281</v>
      </c>
      <c r="X11" s="27">
        <f t="shared" si="12"/>
        <v>3615.0968612392794</v>
      </c>
      <c r="Y11" s="29">
        <f>сравнение!O11</f>
        <v>0</v>
      </c>
      <c r="Z11" s="20">
        <f t="shared" si="13"/>
        <v>4770</v>
      </c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</row>
    <row r="12" spans="1:42" ht="12.75">
      <c r="A12" s="8">
        <v>6</v>
      </c>
      <c r="B12" s="4" t="s">
        <v>12</v>
      </c>
      <c r="C12" s="26">
        <v>2287</v>
      </c>
      <c r="D12" s="14">
        <v>1560</v>
      </c>
      <c r="E12" s="14">
        <v>125</v>
      </c>
      <c r="F12" s="14">
        <v>1371</v>
      </c>
      <c r="G12" s="14">
        <f t="shared" si="5"/>
        <v>3056</v>
      </c>
      <c r="H12" s="14">
        <v>1757</v>
      </c>
      <c r="I12" s="6">
        <f t="shared" si="6"/>
        <v>4813</v>
      </c>
      <c r="J12" s="14">
        <f t="shared" si="7"/>
        <v>2104.5037166593793</v>
      </c>
      <c r="K12" s="7">
        <f t="shared" si="1"/>
        <v>2.104503716659379</v>
      </c>
      <c r="L12" s="7">
        <f t="shared" si="2"/>
        <v>0.6950445056538678</v>
      </c>
      <c r="M12" s="8">
        <v>6</v>
      </c>
      <c r="N12" s="4" t="s">
        <v>12</v>
      </c>
      <c r="O12" s="6">
        <v>402</v>
      </c>
      <c r="P12" s="7">
        <f t="shared" si="14"/>
        <v>1.0159979248960593</v>
      </c>
      <c r="Q12" s="6">
        <v>559</v>
      </c>
      <c r="R12" s="7">
        <f t="shared" si="3"/>
        <v>0.9430982409469256</v>
      </c>
      <c r="S12" s="7">
        <f t="shared" si="4"/>
        <v>0.9581858557752002</v>
      </c>
      <c r="T12" s="7">
        <f t="shared" si="8"/>
        <v>0.7253754597447659</v>
      </c>
      <c r="U12" s="38">
        <f t="shared" si="9"/>
        <v>3109</v>
      </c>
      <c r="V12" s="28">
        <f t="shared" si="10"/>
        <v>3109</v>
      </c>
      <c r="W12" s="27">
        <f t="shared" si="11"/>
        <v>7922</v>
      </c>
      <c r="X12" s="27">
        <f t="shared" si="12"/>
        <v>3615.0883677134743</v>
      </c>
      <c r="Y12" s="29">
        <f>сравнение!O12</f>
        <v>0</v>
      </c>
      <c r="Z12" s="20">
        <f t="shared" si="13"/>
        <v>3109</v>
      </c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</row>
    <row r="13" spans="1:42" ht="12.75">
      <c r="A13" s="8">
        <v>7</v>
      </c>
      <c r="B13" s="4" t="s">
        <v>13</v>
      </c>
      <c r="C13" s="26">
        <v>3245</v>
      </c>
      <c r="D13" s="14">
        <v>5923</v>
      </c>
      <c r="E13" s="14">
        <v>241</v>
      </c>
      <c r="F13" s="14">
        <v>2520</v>
      </c>
      <c r="G13" s="14">
        <f t="shared" si="5"/>
        <v>8684</v>
      </c>
      <c r="H13" s="14">
        <v>2687</v>
      </c>
      <c r="I13" s="6">
        <f t="shared" si="6"/>
        <v>11371</v>
      </c>
      <c r="J13" s="14">
        <f t="shared" si="7"/>
        <v>3504.160246533128</v>
      </c>
      <c r="K13" s="7">
        <f t="shared" si="1"/>
        <v>3.504160246533128</v>
      </c>
      <c r="L13" s="7">
        <f t="shared" si="2"/>
        <v>1.157302459009035</v>
      </c>
      <c r="M13" s="8">
        <v>7</v>
      </c>
      <c r="N13" s="4" t="s">
        <v>13</v>
      </c>
      <c r="O13" s="6">
        <v>591</v>
      </c>
      <c r="P13" s="7">
        <f t="shared" si="14"/>
        <v>1.0527026403071216</v>
      </c>
      <c r="Q13" s="6">
        <v>754</v>
      </c>
      <c r="R13" s="7">
        <f t="shared" si="3"/>
        <v>0.8965364193116129</v>
      </c>
      <c r="S13" s="7">
        <f t="shared" si="4"/>
        <v>0.9437862557408275</v>
      </c>
      <c r="T13" s="7">
        <f t="shared" si="8"/>
        <v>1.226233643443565</v>
      </c>
      <c r="U13" s="38">
        <f t="shared" si="9"/>
        <v>-300</v>
      </c>
      <c r="V13" s="28">
        <f t="shared" si="10"/>
        <v>0</v>
      </c>
      <c r="W13" s="27">
        <f t="shared" si="11"/>
        <v>11371</v>
      </c>
      <c r="X13" s="27">
        <f t="shared" si="12"/>
        <v>3712.8748434490903</v>
      </c>
      <c r="Y13" s="29">
        <f>сравнение!O13</f>
        <v>0</v>
      </c>
      <c r="Z13" s="20">
        <f t="shared" si="13"/>
        <v>0</v>
      </c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</row>
    <row r="14" spans="1:42" ht="12.75">
      <c r="A14" s="8">
        <v>8</v>
      </c>
      <c r="B14" s="4" t="s">
        <v>14</v>
      </c>
      <c r="C14" s="26">
        <v>2895</v>
      </c>
      <c r="D14" s="14">
        <v>3177</v>
      </c>
      <c r="E14" s="14">
        <v>258</v>
      </c>
      <c r="F14" s="14">
        <v>2526</v>
      </c>
      <c r="G14" s="14">
        <f t="shared" si="5"/>
        <v>5961</v>
      </c>
      <c r="H14" s="14">
        <v>2778</v>
      </c>
      <c r="I14" s="6">
        <f t="shared" si="6"/>
        <v>8739</v>
      </c>
      <c r="J14" s="14">
        <f t="shared" si="7"/>
        <v>3018.6528497409327</v>
      </c>
      <c r="K14" s="7">
        <f t="shared" si="1"/>
        <v>3.0186528497409326</v>
      </c>
      <c r="L14" s="7">
        <f t="shared" si="2"/>
        <v>0.9969562234935267</v>
      </c>
      <c r="M14" s="8">
        <v>8</v>
      </c>
      <c r="N14" s="4" t="s">
        <v>14</v>
      </c>
      <c r="O14" s="6">
        <v>363</v>
      </c>
      <c r="P14" s="7">
        <f t="shared" si="14"/>
        <v>0.7247546149117413</v>
      </c>
      <c r="Q14" s="6">
        <v>1043</v>
      </c>
      <c r="R14" s="7">
        <f t="shared" si="3"/>
        <v>1.3901031642110608</v>
      </c>
      <c r="S14" s="7">
        <f t="shared" si="4"/>
        <v>1.0074836834653804</v>
      </c>
      <c r="T14" s="7">
        <f t="shared" si="8"/>
        <v>0.9895507389899924</v>
      </c>
      <c r="U14" s="38">
        <f t="shared" si="9"/>
        <v>1805</v>
      </c>
      <c r="V14" s="28">
        <f t="shared" si="10"/>
        <v>1805</v>
      </c>
      <c r="W14" s="27">
        <f t="shared" si="11"/>
        <v>10544</v>
      </c>
      <c r="X14" s="27">
        <f t="shared" si="12"/>
        <v>3615.087453288693</v>
      </c>
      <c r="Y14" s="29">
        <f>сравнение!O14</f>
        <v>0</v>
      </c>
      <c r="Z14" s="20">
        <f t="shared" si="13"/>
        <v>1805</v>
      </c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</row>
    <row r="15" spans="1:42" ht="12.75">
      <c r="A15" s="8">
        <v>9</v>
      </c>
      <c r="B15" s="4" t="s">
        <v>15</v>
      </c>
      <c r="C15" s="26">
        <v>5009</v>
      </c>
      <c r="D15" s="14">
        <v>6262</v>
      </c>
      <c r="E15" s="14">
        <v>422</v>
      </c>
      <c r="F15" s="14">
        <v>3850</v>
      </c>
      <c r="G15" s="14">
        <f t="shared" si="5"/>
        <v>10534</v>
      </c>
      <c r="H15" s="14">
        <v>9479</v>
      </c>
      <c r="I15" s="6">
        <f>H15+G15</f>
        <v>20013</v>
      </c>
      <c r="J15" s="14">
        <f t="shared" si="7"/>
        <v>3995.408265122779</v>
      </c>
      <c r="K15" s="7">
        <f t="shared" si="1"/>
        <v>3.995408265122779</v>
      </c>
      <c r="L15" s="7">
        <f t="shared" si="2"/>
        <v>1.3195446225800627</v>
      </c>
      <c r="M15" s="8">
        <v>9</v>
      </c>
      <c r="N15" s="4" t="s">
        <v>15</v>
      </c>
      <c r="O15" s="6">
        <v>915</v>
      </c>
      <c r="P15" s="7">
        <f t="shared" si="14"/>
        <v>1.0558518734075273</v>
      </c>
      <c r="Q15" s="6">
        <v>1286</v>
      </c>
      <c r="R15" s="7">
        <f t="shared" si="3"/>
        <v>0.9906066256697393</v>
      </c>
      <c r="S15" s="7">
        <f t="shared" si="4"/>
        <v>1.0459338615233034</v>
      </c>
      <c r="T15" s="7">
        <f t="shared" si="8"/>
        <v>1.2615947060536612</v>
      </c>
      <c r="U15" s="38">
        <f t="shared" si="9"/>
        <v>-1074</v>
      </c>
      <c r="V15" s="28">
        <f t="shared" si="10"/>
        <v>0</v>
      </c>
      <c r="W15" s="27">
        <f t="shared" si="11"/>
        <v>20013</v>
      </c>
      <c r="X15" s="27">
        <f t="shared" si="12"/>
        <v>3819.9435089555723</v>
      </c>
      <c r="Y15" s="29">
        <f>сравнение!O15</f>
        <v>0</v>
      </c>
      <c r="Z15" s="20">
        <f t="shared" si="13"/>
        <v>0</v>
      </c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</row>
    <row r="16" spans="1:42" ht="12.75">
      <c r="A16" s="8">
        <v>10</v>
      </c>
      <c r="B16" s="4" t="s">
        <v>16</v>
      </c>
      <c r="C16" s="26">
        <v>2680</v>
      </c>
      <c r="D16" s="14">
        <v>7565</v>
      </c>
      <c r="E16" s="14">
        <v>85</v>
      </c>
      <c r="F16" s="14">
        <v>1634</v>
      </c>
      <c r="G16" s="14">
        <f t="shared" si="5"/>
        <v>9284</v>
      </c>
      <c r="H16" s="14">
        <v>2953</v>
      </c>
      <c r="I16" s="6">
        <f t="shared" si="6"/>
        <v>12237</v>
      </c>
      <c r="J16" s="14">
        <f t="shared" si="7"/>
        <v>4566.044776119403</v>
      </c>
      <c r="K16" s="7">
        <f t="shared" si="1"/>
        <v>4.566044776119403</v>
      </c>
      <c r="L16" s="7">
        <f t="shared" si="2"/>
        <v>1.5080060486892426</v>
      </c>
      <c r="M16" s="8">
        <v>10</v>
      </c>
      <c r="N16" s="4" t="s">
        <v>16</v>
      </c>
      <c r="O16" s="6">
        <v>342</v>
      </c>
      <c r="P16" s="7">
        <f t="shared" si="14"/>
        <v>0.7376056665823425</v>
      </c>
      <c r="Q16" s="6">
        <v>341</v>
      </c>
      <c r="R16" s="7">
        <f t="shared" si="3"/>
        <v>0.49094277886454757</v>
      </c>
      <c r="S16" s="7">
        <f t="shared" si="4"/>
        <v>0.3621221756581722</v>
      </c>
      <c r="T16" s="7">
        <f t="shared" si="8"/>
        <v>4.164357087351468</v>
      </c>
      <c r="U16" s="38">
        <f t="shared" si="9"/>
        <v>-8729</v>
      </c>
      <c r="V16" s="28">
        <f t="shared" si="10"/>
        <v>0</v>
      </c>
      <c r="W16" s="27">
        <f t="shared" si="11"/>
        <v>12237</v>
      </c>
      <c r="X16" s="27">
        <f t="shared" si="12"/>
        <v>12609.127755902895</v>
      </c>
      <c r="Y16" s="29">
        <f>сравнение!O16</f>
        <v>0</v>
      </c>
      <c r="Z16" s="20">
        <f t="shared" si="13"/>
        <v>0</v>
      </c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</row>
    <row r="17" spans="1:42" ht="12.75">
      <c r="A17" s="8">
        <v>11</v>
      </c>
      <c r="B17" s="4" t="s">
        <v>17</v>
      </c>
      <c r="C17" s="26">
        <v>1762</v>
      </c>
      <c r="D17" s="14">
        <v>2371</v>
      </c>
      <c r="E17" s="14">
        <v>90</v>
      </c>
      <c r="F17" s="14">
        <v>1874</v>
      </c>
      <c r="G17" s="14">
        <f t="shared" si="5"/>
        <v>4335</v>
      </c>
      <c r="H17" s="14">
        <v>3661</v>
      </c>
      <c r="I17" s="6">
        <f t="shared" si="6"/>
        <v>7996</v>
      </c>
      <c r="J17" s="14">
        <f t="shared" si="7"/>
        <v>4538.024971623156</v>
      </c>
      <c r="K17" s="7">
        <f t="shared" si="1"/>
        <v>4.538024971623155</v>
      </c>
      <c r="L17" s="7">
        <f t="shared" si="2"/>
        <v>1.498752080159538</v>
      </c>
      <c r="M17" s="8">
        <v>11</v>
      </c>
      <c r="N17" s="4" t="s">
        <v>17</v>
      </c>
      <c r="O17" s="6">
        <v>202</v>
      </c>
      <c r="P17" s="7">
        <f t="shared" si="14"/>
        <v>0.6626411435387367</v>
      </c>
      <c r="Q17" s="6">
        <v>978</v>
      </c>
      <c r="R17" s="7">
        <f t="shared" si="3"/>
        <v>2.141629015806375</v>
      </c>
      <c r="S17" s="7">
        <f t="shared" si="4"/>
        <v>1.4191315000696756</v>
      </c>
      <c r="T17" s="7">
        <f t="shared" si="8"/>
        <v>1.056105146060075</v>
      </c>
      <c r="U17" s="38">
        <f t="shared" si="9"/>
        <v>1043</v>
      </c>
      <c r="V17" s="28">
        <f t="shared" si="10"/>
        <v>1043</v>
      </c>
      <c r="W17" s="27">
        <f t="shared" si="11"/>
        <v>9039</v>
      </c>
      <c r="X17" s="27">
        <f t="shared" si="12"/>
        <v>3614.8629972167755</v>
      </c>
      <c r="Y17" s="29">
        <f>сравнение!O17</f>
        <v>400</v>
      </c>
      <c r="Z17" s="20">
        <f t="shared" si="13"/>
        <v>1443</v>
      </c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</row>
    <row r="18" spans="1:42" s="1" customFormat="1" ht="12.75">
      <c r="A18" s="8">
        <v>12</v>
      </c>
      <c r="B18" s="4" t="s">
        <v>18</v>
      </c>
      <c r="C18" s="26">
        <v>3184</v>
      </c>
      <c r="D18" s="14">
        <v>1405</v>
      </c>
      <c r="E18" s="14">
        <v>344</v>
      </c>
      <c r="F18" s="14">
        <v>2079</v>
      </c>
      <c r="G18" s="14">
        <f t="shared" si="5"/>
        <v>3828</v>
      </c>
      <c r="H18" s="14">
        <v>1994</v>
      </c>
      <c r="I18" s="6">
        <f t="shared" si="6"/>
        <v>5822</v>
      </c>
      <c r="J18" s="14">
        <f t="shared" si="7"/>
        <v>1828.5175879396984</v>
      </c>
      <c r="K18" s="7">
        <f t="shared" si="1"/>
        <v>1.8285175879396984</v>
      </c>
      <c r="L18" s="7">
        <f t="shared" si="2"/>
        <v>0.6038958700468999</v>
      </c>
      <c r="M18" s="8">
        <v>12</v>
      </c>
      <c r="N18" s="4" t="s">
        <v>18</v>
      </c>
      <c r="O18" s="6">
        <v>754</v>
      </c>
      <c r="P18" s="7">
        <f t="shared" si="14"/>
        <v>1.368772336257559</v>
      </c>
      <c r="Q18" s="6">
        <v>696</v>
      </c>
      <c r="R18" s="7">
        <f t="shared" si="3"/>
        <v>0.8434269464629447</v>
      </c>
      <c r="S18" s="7">
        <f t="shared" si="4"/>
        <v>1.154459471972664</v>
      </c>
      <c r="T18" s="7">
        <f t="shared" si="8"/>
        <v>0.523098371755747</v>
      </c>
      <c r="U18" s="38">
        <f t="shared" si="9"/>
        <v>7466</v>
      </c>
      <c r="V18" s="28">
        <f t="shared" si="10"/>
        <v>7466</v>
      </c>
      <c r="W18" s="27">
        <f t="shared" si="11"/>
        <v>13288</v>
      </c>
      <c r="X18" s="27">
        <f t="shared" si="12"/>
        <v>3614.9963991717104</v>
      </c>
      <c r="Y18" s="29">
        <f>сравнение!O18</f>
        <v>250</v>
      </c>
      <c r="Z18" s="20">
        <f t="shared" si="13"/>
        <v>7716</v>
      </c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</row>
    <row r="19" spans="1:42" ht="12.75">
      <c r="A19" s="8">
        <v>13</v>
      </c>
      <c r="B19" s="4" t="s">
        <v>19</v>
      </c>
      <c r="C19" s="26">
        <v>1383</v>
      </c>
      <c r="D19" s="14">
        <v>2390</v>
      </c>
      <c r="E19" s="14">
        <v>36</v>
      </c>
      <c r="F19" s="14">
        <v>1415</v>
      </c>
      <c r="G19" s="14">
        <f t="shared" si="5"/>
        <v>3841</v>
      </c>
      <c r="H19" s="14">
        <v>2643</v>
      </c>
      <c r="I19" s="6">
        <f t="shared" si="6"/>
        <v>6484</v>
      </c>
      <c r="J19" s="14">
        <f t="shared" si="7"/>
        <v>4688.358640636298</v>
      </c>
      <c r="K19" s="7">
        <f t="shared" si="1"/>
        <v>4.688358640636298</v>
      </c>
      <c r="L19" s="7">
        <f t="shared" si="2"/>
        <v>1.5484020711931643</v>
      </c>
      <c r="M19" s="8">
        <v>13</v>
      </c>
      <c r="N19" s="4" t="s">
        <v>19</v>
      </c>
      <c r="O19" s="6">
        <v>245</v>
      </c>
      <c r="P19" s="7">
        <f t="shared" si="14"/>
        <v>1.0239454881919678</v>
      </c>
      <c r="Q19" s="6">
        <v>306</v>
      </c>
      <c r="R19" s="7">
        <f t="shared" si="3"/>
        <v>0.8537103328249358</v>
      </c>
      <c r="S19" s="7">
        <f t="shared" si="4"/>
        <v>0.8741528435189563</v>
      </c>
      <c r="T19" s="7">
        <f t="shared" si="8"/>
        <v>1.771317319017091</v>
      </c>
      <c r="U19" s="38">
        <f t="shared" si="9"/>
        <v>-2114</v>
      </c>
      <c r="V19" s="28">
        <f t="shared" si="10"/>
        <v>0</v>
      </c>
      <c r="W19" s="27">
        <f t="shared" si="11"/>
        <v>6484</v>
      </c>
      <c r="X19" s="27">
        <f t="shared" si="12"/>
        <v>5363.31681055114</v>
      </c>
      <c r="Y19" s="29">
        <f>сравнение!O19</f>
        <v>626</v>
      </c>
      <c r="Z19" s="20">
        <f t="shared" si="13"/>
        <v>626</v>
      </c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</row>
    <row r="20" spans="1:42" ht="12.75">
      <c r="A20" s="8">
        <v>14</v>
      </c>
      <c r="B20" s="4" t="s">
        <v>20</v>
      </c>
      <c r="C20" s="26">
        <v>908</v>
      </c>
      <c r="D20" s="14">
        <v>1430</v>
      </c>
      <c r="E20" s="14">
        <v>8</v>
      </c>
      <c r="F20" s="14">
        <v>640</v>
      </c>
      <c r="G20" s="14">
        <f t="shared" si="5"/>
        <v>2078</v>
      </c>
      <c r="H20" s="14">
        <v>1224</v>
      </c>
      <c r="I20" s="6">
        <f t="shared" si="6"/>
        <v>3302</v>
      </c>
      <c r="J20" s="14">
        <f t="shared" si="7"/>
        <v>3636.5638766519824</v>
      </c>
      <c r="K20" s="7">
        <f t="shared" si="1"/>
        <v>3.6365638766519823</v>
      </c>
      <c r="L20" s="7">
        <f t="shared" si="2"/>
        <v>1.2010307807574123</v>
      </c>
      <c r="M20" s="8">
        <v>14</v>
      </c>
      <c r="N20" s="4" t="s">
        <v>20</v>
      </c>
      <c r="O20" s="6">
        <v>116</v>
      </c>
      <c r="P20" s="7">
        <f t="shared" si="14"/>
        <v>0.7384227581572462</v>
      </c>
      <c r="Q20" s="6">
        <v>282</v>
      </c>
      <c r="R20" s="7">
        <f t="shared" si="3"/>
        <v>1.1983248109171991</v>
      </c>
      <c r="S20" s="7">
        <f t="shared" si="4"/>
        <v>0.8848703120457387</v>
      </c>
      <c r="T20" s="7">
        <f t="shared" si="8"/>
        <v>1.357295825623011</v>
      </c>
      <c r="U20" s="38">
        <f t="shared" si="9"/>
        <v>-397</v>
      </c>
      <c r="V20" s="28">
        <f t="shared" si="10"/>
        <v>0</v>
      </c>
      <c r="W20" s="27">
        <f t="shared" si="11"/>
        <v>3302</v>
      </c>
      <c r="X20" s="27">
        <f t="shared" si="12"/>
        <v>4109.713962766567</v>
      </c>
      <c r="Y20" s="29">
        <f>сравнение!O20</f>
        <v>2358</v>
      </c>
      <c r="Z20" s="20">
        <f t="shared" si="13"/>
        <v>2358</v>
      </c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</row>
    <row r="21" spans="1:27" ht="12.75">
      <c r="A21" s="12"/>
      <c r="B21" s="12"/>
      <c r="C21" s="12"/>
      <c r="D21" s="57"/>
      <c r="E21" s="12"/>
      <c r="F21" s="12"/>
      <c r="G21" s="34"/>
      <c r="H21" s="13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34"/>
      <c r="W21" s="34"/>
      <c r="X21" s="34"/>
      <c r="Y21" s="34"/>
      <c r="Z21" s="23"/>
      <c r="AA21" s="23"/>
    </row>
    <row r="22" spans="1:27" ht="48" customHeight="1">
      <c r="A22" s="93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12"/>
      <c r="O22" s="12"/>
      <c r="P22" s="12"/>
      <c r="Q22" s="12"/>
      <c r="R22" s="12"/>
      <c r="S22" s="12"/>
      <c r="T22" s="12"/>
      <c r="U22" s="12"/>
      <c r="V22" s="13"/>
      <c r="W22" s="13"/>
      <c r="X22" s="13"/>
      <c r="Y22" s="13"/>
      <c r="Z22" s="23"/>
      <c r="AA22" s="22"/>
    </row>
    <row r="23" spans="1:27" ht="12.75">
      <c r="A23" s="12"/>
      <c r="B23" s="12"/>
      <c r="C23" s="12"/>
      <c r="D23" s="12"/>
      <c r="E23" s="12"/>
      <c r="F23" s="12"/>
      <c r="G23" s="12"/>
      <c r="H23" s="13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3"/>
      <c r="W23" s="13"/>
      <c r="X23" s="13"/>
      <c r="Y23" s="13"/>
      <c r="Z23" s="35"/>
      <c r="AA23" s="35"/>
    </row>
    <row r="24" spans="22:27" ht="12.75">
      <c r="V24" s="10"/>
      <c r="W24" s="10"/>
      <c r="X24" s="10"/>
      <c r="Y24" s="10"/>
      <c r="Z24" s="24"/>
      <c r="AA24" s="24"/>
    </row>
    <row r="25" spans="23:27" ht="12.75">
      <c r="W25" s="9"/>
      <c r="Z25" s="24"/>
      <c r="AA25" s="24"/>
    </row>
    <row r="26" spans="23:27" ht="12.75">
      <c r="W26" s="9"/>
      <c r="Z26" s="24"/>
      <c r="AA26" s="24"/>
    </row>
    <row r="27" spans="23:27" ht="12.75">
      <c r="W27" s="9"/>
      <c r="Z27" s="24"/>
      <c r="AA27" s="24"/>
    </row>
    <row r="28" spans="23:27" ht="12.75">
      <c r="W28" s="9"/>
      <c r="Z28" s="24"/>
      <c r="AA28" s="24"/>
    </row>
  </sheetData>
  <sheetProtection formatCells="0" formatColumns="0" formatRows="0" insertColumns="0" insertRows="0" insertHyperlinks="0" deleteColumns="0" deleteRows="0" sort="0" autoFilter="0" pivotTables="0"/>
  <mergeCells count="26">
    <mergeCell ref="T3:T4"/>
    <mergeCell ref="U3:U4"/>
    <mergeCell ref="Y3:Y4"/>
    <mergeCell ref="A3:A4"/>
    <mergeCell ref="B3:B4"/>
    <mergeCell ref="C3:C4"/>
    <mergeCell ref="M3:M4"/>
    <mergeCell ref="S3:S4"/>
    <mergeCell ref="A22:M22"/>
    <mergeCell ref="H3:H4"/>
    <mergeCell ref="I3:I4"/>
    <mergeCell ref="R3:R4"/>
    <mergeCell ref="G3:G4"/>
    <mergeCell ref="D3:F3"/>
    <mergeCell ref="K3:K4"/>
    <mergeCell ref="J3:J4"/>
    <mergeCell ref="A1:L1"/>
    <mergeCell ref="Z3:Z4"/>
    <mergeCell ref="W3:W4"/>
    <mergeCell ref="X3:X4"/>
    <mergeCell ref="V3:V4"/>
    <mergeCell ref="L3:L4"/>
    <mergeCell ref="N3:N4"/>
    <mergeCell ref="O3:O4"/>
    <mergeCell ref="P3:P4"/>
    <mergeCell ref="Q3:Q4"/>
  </mergeCells>
  <printOptions gridLines="1"/>
  <pageMargins left="0.4330708661417323" right="0.2362204724409449" top="0.7874015748031497" bottom="0.7874015748031497" header="0.31496062992125984" footer="0.31496062992125984"/>
  <pageSetup horizontalDpi="600" verticalDpi="600" orientation="landscape" paperSize="9" scale="89" r:id="rId1"/>
  <colBreaks count="1" manualBreakCount="1">
    <brk id="12" max="1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P28"/>
  <sheetViews>
    <sheetView workbookViewId="0" topLeftCell="A1">
      <selection activeCell="A22" sqref="A22:M22"/>
    </sheetView>
  </sheetViews>
  <sheetFormatPr defaultColWidth="9.00390625" defaultRowHeight="12.75"/>
  <cols>
    <col min="1" max="1" width="4.50390625" style="9" customWidth="1"/>
    <col min="2" max="2" width="24.50390625" style="9" customWidth="1"/>
    <col min="3" max="3" width="11.50390625" style="9" customWidth="1"/>
    <col min="4" max="5" width="11.00390625" style="9" customWidth="1"/>
    <col min="6" max="6" width="9.375" style="9" customWidth="1"/>
    <col min="7" max="7" width="11.125" style="9" customWidth="1"/>
    <col min="8" max="8" width="12.625" style="11" customWidth="1"/>
    <col min="9" max="9" width="11.00390625" style="9" customWidth="1"/>
    <col min="10" max="10" width="12.50390625" style="9" customWidth="1"/>
    <col min="11" max="11" width="11.00390625" style="9" customWidth="1"/>
    <col min="12" max="12" width="11.375" style="9" customWidth="1"/>
    <col min="13" max="13" width="5.375" style="9" customWidth="1"/>
    <col min="14" max="14" width="24.125" style="9" customWidth="1"/>
    <col min="15" max="15" width="9.50390625" style="9" customWidth="1"/>
    <col min="16" max="16" width="9.625" style="9" customWidth="1"/>
    <col min="17" max="17" width="9.375" style="9" customWidth="1"/>
    <col min="18" max="18" width="9.625" style="9" customWidth="1"/>
    <col min="19" max="19" width="7.625" style="9" customWidth="1"/>
    <col min="20" max="20" width="9.625" style="9" customWidth="1"/>
    <col min="21" max="21" width="11.375" style="9" customWidth="1"/>
    <col min="22" max="22" width="12.625" style="9" customWidth="1"/>
    <col min="23" max="23" width="12.625" style="25" customWidth="1"/>
    <col min="24" max="24" width="11.125" style="9" customWidth="1"/>
    <col min="25" max="25" width="7.375" style="9" customWidth="1"/>
    <col min="26" max="26" width="11.50390625" style="15" customWidth="1"/>
    <col min="27" max="27" width="10.625" style="15" customWidth="1"/>
  </cols>
  <sheetData>
    <row r="1" spans="1:27" ht="37.5" customHeight="1">
      <c r="A1" s="84" t="s">
        <v>75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59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22"/>
      <c r="AA1" s="22"/>
    </row>
    <row r="2" spans="1:27" ht="19.5" customHeight="1">
      <c r="A2" s="12"/>
      <c r="B2" s="12"/>
      <c r="C2" s="12"/>
      <c r="D2" s="12"/>
      <c r="E2" s="12"/>
      <c r="F2" s="12"/>
      <c r="G2" s="12"/>
      <c r="H2" s="13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22"/>
      <c r="AA2" s="22"/>
    </row>
    <row r="3" spans="1:27" ht="12.75" customHeight="1">
      <c r="A3" s="87" t="s">
        <v>0</v>
      </c>
      <c r="B3" s="87" t="s">
        <v>1</v>
      </c>
      <c r="C3" s="87" t="s">
        <v>52</v>
      </c>
      <c r="D3" s="94" t="s">
        <v>4</v>
      </c>
      <c r="E3" s="95"/>
      <c r="F3" s="95"/>
      <c r="G3" s="79" t="s">
        <v>64</v>
      </c>
      <c r="H3" s="87" t="s">
        <v>57</v>
      </c>
      <c r="I3" s="87" t="s">
        <v>54</v>
      </c>
      <c r="J3" s="87" t="s">
        <v>59</v>
      </c>
      <c r="K3" s="87" t="s">
        <v>58</v>
      </c>
      <c r="L3" s="87" t="s">
        <v>29</v>
      </c>
      <c r="M3" s="87" t="s">
        <v>0</v>
      </c>
      <c r="N3" s="87" t="s">
        <v>1</v>
      </c>
      <c r="O3" s="87" t="s">
        <v>38</v>
      </c>
      <c r="P3" s="91" t="s">
        <v>40</v>
      </c>
      <c r="Q3" s="87" t="s">
        <v>39</v>
      </c>
      <c r="R3" s="87" t="s">
        <v>41</v>
      </c>
      <c r="S3" s="87" t="s">
        <v>30</v>
      </c>
      <c r="T3" s="87" t="s">
        <v>28</v>
      </c>
      <c r="U3" s="87" t="s">
        <v>67</v>
      </c>
      <c r="V3" s="89" t="s">
        <v>67</v>
      </c>
      <c r="W3" s="87" t="s">
        <v>42</v>
      </c>
      <c r="X3" s="87" t="s">
        <v>43</v>
      </c>
      <c r="Y3" s="85" t="s">
        <v>68</v>
      </c>
      <c r="Z3" s="85" t="s">
        <v>72</v>
      </c>
      <c r="AA3"/>
    </row>
    <row r="4" spans="1:42" ht="110.25" customHeight="1">
      <c r="A4" s="88"/>
      <c r="B4" s="88"/>
      <c r="C4" s="88"/>
      <c r="D4" s="58" t="s">
        <v>2</v>
      </c>
      <c r="E4" s="58" t="s">
        <v>3</v>
      </c>
      <c r="F4" s="51" t="s">
        <v>73</v>
      </c>
      <c r="G4" s="79"/>
      <c r="H4" s="88"/>
      <c r="I4" s="88"/>
      <c r="J4" s="88"/>
      <c r="K4" s="88"/>
      <c r="L4" s="88"/>
      <c r="M4" s="88"/>
      <c r="N4" s="88"/>
      <c r="O4" s="88"/>
      <c r="P4" s="92"/>
      <c r="Q4" s="88"/>
      <c r="R4" s="88"/>
      <c r="S4" s="88"/>
      <c r="T4" s="88"/>
      <c r="U4" s="88"/>
      <c r="V4" s="90"/>
      <c r="W4" s="88"/>
      <c r="X4" s="88"/>
      <c r="Y4" s="86"/>
      <c r="Z4" s="86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</row>
    <row r="5" spans="1:42" ht="12.75" customHeight="1">
      <c r="A5" s="58">
        <v>1</v>
      </c>
      <c r="B5" s="58">
        <v>2</v>
      </c>
      <c r="C5" s="58">
        <v>3</v>
      </c>
      <c r="D5" s="58">
        <v>4</v>
      </c>
      <c r="E5" s="58">
        <v>5</v>
      </c>
      <c r="F5" s="58">
        <v>6</v>
      </c>
      <c r="G5" s="58" t="s">
        <v>55</v>
      </c>
      <c r="H5" s="58">
        <v>8</v>
      </c>
      <c r="I5" s="58" t="s">
        <v>56</v>
      </c>
      <c r="J5" s="58">
        <v>10</v>
      </c>
      <c r="K5" s="58" t="s">
        <v>60</v>
      </c>
      <c r="L5" s="58">
        <v>12</v>
      </c>
      <c r="M5" s="58">
        <v>1</v>
      </c>
      <c r="N5" s="58">
        <v>2</v>
      </c>
      <c r="O5" s="3" t="s">
        <v>21</v>
      </c>
      <c r="P5" s="3" t="s">
        <v>22</v>
      </c>
      <c r="Q5" s="3" t="s">
        <v>23</v>
      </c>
      <c r="R5" s="3" t="s">
        <v>24</v>
      </c>
      <c r="S5" s="3" t="s">
        <v>25</v>
      </c>
      <c r="T5" s="3" t="s">
        <v>26</v>
      </c>
      <c r="U5" s="3" t="s">
        <v>44</v>
      </c>
      <c r="V5" s="3" t="s">
        <v>27</v>
      </c>
      <c r="W5" s="3" t="s">
        <v>31</v>
      </c>
      <c r="X5" s="3" t="s">
        <v>45</v>
      </c>
      <c r="Y5" s="3" t="s">
        <v>46</v>
      </c>
      <c r="Z5" s="3" t="s">
        <v>47</v>
      </c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</row>
    <row r="6" spans="1:42" ht="12.75">
      <c r="A6" s="4"/>
      <c r="B6" s="5" t="s">
        <v>6</v>
      </c>
      <c r="C6" s="26">
        <f aca="true" t="shared" si="0" ref="C6:I6">SUM(C7:C20)</f>
        <v>42628</v>
      </c>
      <c r="D6" s="14">
        <f t="shared" si="0"/>
        <v>60851</v>
      </c>
      <c r="E6" s="14">
        <f t="shared" si="0"/>
        <v>4320</v>
      </c>
      <c r="F6" s="14">
        <f t="shared" si="0"/>
        <v>41521</v>
      </c>
      <c r="G6" s="14">
        <f>SUM(G7:G20)</f>
        <v>106692</v>
      </c>
      <c r="H6" s="14">
        <f t="shared" si="0"/>
        <v>36055</v>
      </c>
      <c r="I6" s="14">
        <f t="shared" si="0"/>
        <v>142747</v>
      </c>
      <c r="J6" s="14">
        <f>I6*1000/C6</f>
        <v>3348.6675424603545</v>
      </c>
      <c r="K6" s="7">
        <f>I6/C6</f>
        <v>3.3486675424603547</v>
      </c>
      <c r="L6" s="7">
        <f>K6/($I$6/$C$6)</f>
        <v>1</v>
      </c>
      <c r="M6" s="4"/>
      <c r="N6" s="5" t="s">
        <v>6</v>
      </c>
      <c r="O6" s="6">
        <f>SUM(O7:O20)</f>
        <v>7375</v>
      </c>
      <c r="P6" s="7">
        <f>(O6/C6)/($O$6/$C$6)</f>
        <v>1</v>
      </c>
      <c r="Q6" s="6">
        <f>SUM(Q7:Q20)</f>
        <v>11048</v>
      </c>
      <c r="R6" s="7">
        <f>(Q6/C6)/($Q$6/$C$6)</f>
        <v>1</v>
      </c>
      <c r="S6" s="7">
        <f>P6*R6</f>
        <v>1</v>
      </c>
      <c r="T6" s="7">
        <f>L6/S6</f>
        <v>1</v>
      </c>
      <c r="U6" s="28">
        <f>SUM(U7:U20)</f>
        <v>20652</v>
      </c>
      <c r="V6" s="28">
        <f>SUM(V7:V20)</f>
        <v>33931</v>
      </c>
      <c r="W6" s="26">
        <f>SUM(W7:W20)</f>
        <v>176678</v>
      </c>
      <c r="X6" s="26"/>
      <c r="Y6" s="29">
        <f>SUM(Y7:Y20)</f>
        <v>2260</v>
      </c>
      <c r="Z6" s="29">
        <f>SUM(Z7:Z20)</f>
        <v>36191</v>
      </c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</row>
    <row r="7" spans="1:42" s="1" customFormat="1" ht="12.75">
      <c r="A7" s="8">
        <v>1</v>
      </c>
      <c r="B7" s="4" t="s">
        <v>7</v>
      </c>
      <c r="C7" s="26">
        <v>6516</v>
      </c>
      <c r="D7" s="14">
        <v>10557</v>
      </c>
      <c r="E7" s="14">
        <v>1019</v>
      </c>
      <c r="F7" s="14">
        <v>4327</v>
      </c>
      <c r="G7" s="14">
        <f>SUM(D7:F7)</f>
        <v>15903</v>
      </c>
      <c r="H7" s="14">
        <v>985</v>
      </c>
      <c r="I7" s="6">
        <f>H7+G7</f>
        <v>16888</v>
      </c>
      <c r="J7" s="14">
        <f>I7*1000/C7</f>
        <v>2591.7740945365254</v>
      </c>
      <c r="K7" s="7">
        <f aca="true" t="shared" si="1" ref="K7:K20">I7/C7</f>
        <v>2.5917740945365253</v>
      </c>
      <c r="L7" s="7">
        <f aca="true" t="shared" si="2" ref="L7:L20">K7/($I$6/$C$6)</f>
        <v>0.7739717549363769</v>
      </c>
      <c r="M7" s="8">
        <v>1</v>
      </c>
      <c r="N7" s="4" t="s">
        <v>7</v>
      </c>
      <c r="O7" s="6">
        <v>1291</v>
      </c>
      <c r="P7" s="7">
        <f>(O7/C7)/($O$6/$C$6)</f>
        <v>1.1451914557126655</v>
      </c>
      <c r="Q7" s="6">
        <v>1529</v>
      </c>
      <c r="R7" s="7">
        <f aca="true" t="shared" si="3" ref="R7:R20">(Q7/C7)/($Q$6/$C$6)</f>
        <v>0.9053941859374507</v>
      </c>
      <c r="S7" s="7">
        <f aca="true" t="shared" si="4" ref="S7:S20">P7*R7</f>
        <v>1.036849685787493</v>
      </c>
      <c r="T7" s="7">
        <f>L7/S7</f>
        <v>0.7464647629695149</v>
      </c>
      <c r="U7" s="38">
        <f>ROUND((3.957*S7-K7)*C7,0)</f>
        <v>9846</v>
      </c>
      <c r="V7" s="28">
        <f>IF(U7&gt;0,U7,0)</f>
        <v>9846</v>
      </c>
      <c r="W7" s="27">
        <f>V7+I7</f>
        <v>26734</v>
      </c>
      <c r="X7" s="27">
        <f>W7*1000/C7/S7</f>
        <v>3957.0092700344653</v>
      </c>
      <c r="Y7" s="21">
        <f>сравнение!V7</f>
        <v>0</v>
      </c>
      <c r="Z7" s="20">
        <f>V7+Y7</f>
        <v>9846</v>
      </c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</row>
    <row r="8" spans="1:42" s="1" customFormat="1" ht="12.75">
      <c r="A8" s="8">
        <v>2</v>
      </c>
      <c r="B8" s="4" t="s">
        <v>8</v>
      </c>
      <c r="C8" s="26">
        <v>3861</v>
      </c>
      <c r="D8" s="14">
        <v>5233</v>
      </c>
      <c r="E8" s="14">
        <v>440</v>
      </c>
      <c r="F8" s="14">
        <v>2625</v>
      </c>
      <c r="G8" s="14">
        <f aca="true" t="shared" si="5" ref="G8:G20">SUM(D8:F8)</f>
        <v>8298</v>
      </c>
      <c r="H8" s="14">
        <v>2379</v>
      </c>
      <c r="I8" s="6">
        <f aca="true" t="shared" si="6" ref="I8:I20">H8+G8</f>
        <v>10677</v>
      </c>
      <c r="J8" s="14">
        <f aca="true" t="shared" si="7" ref="J8:J20">I8*1000/C8</f>
        <v>2765.3457653457654</v>
      </c>
      <c r="K8" s="7">
        <f t="shared" si="1"/>
        <v>2.7653457653457654</v>
      </c>
      <c r="L8" s="7">
        <f t="shared" si="2"/>
        <v>0.8258048105050144</v>
      </c>
      <c r="M8" s="8">
        <v>2</v>
      </c>
      <c r="N8" s="4" t="s">
        <v>8</v>
      </c>
      <c r="O8" s="6">
        <v>784</v>
      </c>
      <c r="P8" s="7">
        <f>(O8/C8)/($O$6/$C$6)</f>
        <v>1.1736786201870948</v>
      </c>
      <c r="Q8" s="6">
        <v>619</v>
      </c>
      <c r="R8" s="7">
        <f t="shared" si="3"/>
        <v>0.6185889230784234</v>
      </c>
      <c r="S8" s="7">
        <f t="shared" si="4"/>
        <v>0.7260245937017049</v>
      </c>
      <c r="T8" s="7">
        <f aca="true" t="shared" si="8" ref="T8:T20">L8/S8</f>
        <v>1.1374336595053491</v>
      </c>
      <c r="U8" s="38">
        <f aca="true" t="shared" si="9" ref="U8:U20">ROUND((3.957*S8-K8)*C8,0)</f>
        <v>415</v>
      </c>
      <c r="V8" s="28">
        <f aca="true" t="shared" si="10" ref="V8:V20">IF(U8&gt;0,U8,0)</f>
        <v>415</v>
      </c>
      <c r="W8" s="27">
        <f aca="true" t="shared" si="11" ref="W8:W20">V8+I8</f>
        <v>11092</v>
      </c>
      <c r="X8" s="27">
        <f aca="true" t="shared" si="12" ref="X8:X20">W8*1000/C8/S8</f>
        <v>3956.933274372255</v>
      </c>
      <c r="Y8" s="21">
        <f>сравнение!V8</f>
        <v>0</v>
      </c>
      <c r="Z8" s="20">
        <f aca="true" t="shared" si="13" ref="Z8:Z20">V8+Y8</f>
        <v>415</v>
      </c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</row>
    <row r="9" spans="1:42" ht="12.75">
      <c r="A9" s="8">
        <v>3</v>
      </c>
      <c r="B9" s="4" t="s">
        <v>9</v>
      </c>
      <c r="C9" s="26">
        <v>2049</v>
      </c>
      <c r="D9" s="14">
        <v>2616</v>
      </c>
      <c r="E9" s="14">
        <v>321</v>
      </c>
      <c r="F9" s="14">
        <v>1994</v>
      </c>
      <c r="G9" s="14">
        <f t="shared" si="5"/>
        <v>4931</v>
      </c>
      <c r="H9" s="14">
        <v>1928</v>
      </c>
      <c r="I9" s="6">
        <f t="shared" si="6"/>
        <v>6859</v>
      </c>
      <c r="J9" s="14">
        <f t="shared" si="7"/>
        <v>3347.486578818936</v>
      </c>
      <c r="K9" s="7">
        <f t="shared" si="1"/>
        <v>3.347486578818936</v>
      </c>
      <c r="L9" s="7">
        <f t="shared" si="2"/>
        <v>0.9996473332672042</v>
      </c>
      <c r="M9" s="8">
        <v>3</v>
      </c>
      <c r="N9" s="4" t="s">
        <v>9</v>
      </c>
      <c r="O9" s="6">
        <v>289</v>
      </c>
      <c r="P9" s="7">
        <f aca="true" t="shared" si="14" ref="P9:P20">(O9/C9)/($O$6/$C$6)</f>
        <v>0.8152462631626837</v>
      </c>
      <c r="Q9" s="6">
        <v>500</v>
      </c>
      <c r="R9" s="7">
        <f t="shared" si="3"/>
        <v>0.9415412191319903</v>
      </c>
      <c r="S9" s="7">
        <f t="shared" si="4"/>
        <v>0.7675879605109925</v>
      </c>
      <c r="T9" s="7">
        <f t="shared" si="8"/>
        <v>1.3023228407617635</v>
      </c>
      <c r="U9" s="38">
        <f t="shared" si="9"/>
        <v>-635</v>
      </c>
      <c r="V9" s="28">
        <f t="shared" si="10"/>
        <v>0</v>
      </c>
      <c r="W9" s="27">
        <f t="shared" si="11"/>
        <v>6859</v>
      </c>
      <c r="X9" s="27">
        <f t="shared" si="12"/>
        <v>4361.046226663682</v>
      </c>
      <c r="Y9" s="21">
        <f>сравнение!V9</f>
        <v>0</v>
      </c>
      <c r="Z9" s="20">
        <f t="shared" si="13"/>
        <v>0</v>
      </c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</row>
    <row r="10" spans="1:42" ht="12.75">
      <c r="A10" s="8">
        <v>4</v>
      </c>
      <c r="B10" s="4" t="s">
        <v>10</v>
      </c>
      <c r="C10" s="26">
        <v>2451</v>
      </c>
      <c r="D10" s="14">
        <v>4680</v>
      </c>
      <c r="E10" s="14">
        <v>325</v>
      </c>
      <c r="F10" s="14">
        <v>2350</v>
      </c>
      <c r="G10" s="14">
        <f t="shared" si="5"/>
        <v>7355</v>
      </c>
      <c r="H10" s="14">
        <v>426</v>
      </c>
      <c r="I10" s="6">
        <f t="shared" si="6"/>
        <v>7781</v>
      </c>
      <c r="J10" s="14">
        <f t="shared" si="7"/>
        <v>3174.622603019176</v>
      </c>
      <c r="K10" s="7">
        <f t="shared" si="1"/>
        <v>3.1746226030191758</v>
      </c>
      <c r="L10" s="7">
        <f t="shared" si="2"/>
        <v>0.9480256139989032</v>
      </c>
      <c r="M10" s="8">
        <v>4</v>
      </c>
      <c r="N10" s="4" t="s">
        <v>10</v>
      </c>
      <c r="O10" s="6">
        <v>392</v>
      </c>
      <c r="P10" s="7">
        <f t="shared" si="14"/>
        <v>0.9244335276504227</v>
      </c>
      <c r="Q10" s="6">
        <v>866</v>
      </c>
      <c r="R10" s="7">
        <f t="shared" si="3"/>
        <v>1.3632825390691587</v>
      </c>
      <c r="S10" s="7">
        <f t="shared" si="4"/>
        <v>1.2602640867759276</v>
      </c>
      <c r="T10" s="7">
        <f t="shared" si="8"/>
        <v>0.7522436161964998</v>
      </c>
      <c r="U10" s="38">
        <f t="shared" si="9"/>
        <v>4442</v>
      </c>
      <c r="V10" s="28">
        <f t="shared" si="10"/>
        <v>4442</v>
      </c>
      <c r="W10" s="27">
        <f t="shared" si="11"/>
        <v>12223</v>
      </c>
      <c r="X10" s="27">
        <f t="shared" si="12"/>
        <v>3957.062774997438</v>
      </c>
      <c r="Y10" s="21">
        <f>сравнение!V10</f>
        <v>0</v>
      </c>
      <c r="Z10" s="20">
        <f t="shared" si="13"/>
        <v>4442</v>
      </c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</row>
    <row r="11" spans="1:42" ht="12.75">
      <c r="A11" s="8">
        <v>5</v>
      </c>
      <c r="B11" s="4" t="s">
        <v>11</v>
      </c>
      <c r="C11" s="26">
        <v>4398</v>
      </c>
      <c r="D11" s="14">
        <v>3827</v>
      </c>
      <c r="E11" s="14">
        <v>576</v>
      </c>
      <c r="F11" s="14">
        <v>3954</v>
      </c>
      <c r="G11" s="14">
        <f t="shared" si="5"/>
        <v>8357</v>
      </c>
      <c r="H11" s="14">
        <v>4109</v>
      </c>
      <c r="I11" s="6">
        <f t="shared" si="6"/>
        <v>12466</v>
      </c>
      <c r="J11" s="14">
        <f t="shared" si="7"/>
        <v>2834.4702137335153</v>
      </c>
      <c r="K11" s="7">
        <f t="shared" si="1"/>
        <v>2.8344702137335154</v>
      </c>
      <c r="L11" s="7">
        <f t="shared" si="2"/>
        <v>0.8464471846766117</v>
      </c>
      <c r="M11" s="8">
        <v>5</v>
      </c>
      <c r="N11" s="4" t="s">
        <v>11</v>
      </c>
      <c r="O11" s="6">
        <v>689</v>
      </c>
      <c r="P11" s="7">
        <f t="shared" si="14"/>
        <v>0.9055176698191011</v>
      </c>
      <c r="Q11" s="6">
        <v>1289</v>
      </c>
      <c r="R11" s="7">
        <f t="shared" si="3"/>
        <v>1.1308603673778383</v>
      </c>
      <c r="S11" s="7">
        <f t="shared" si="4"/>
        <v>1.0240140447587527</v>
      </c>
      <c r="T11" s="7">
        <f t="shared" si="8"/>
        <v>0.8265972415212587</v>
      </c>
      <c r="U11" s="38">
        <f t="shared" si="9"/>
        <v>5355</v>
      </c>
      <c r="V11" s="28">
        <f t="shared" si="10"/>
        <v>5355</v>
      </c>
      <c r="W11" s="27">
        <f t="shared" si="11"/>
        <v>17821</v>
      </c>
      <c r="X11" s="27">
        <f t="shared" si="12"/>
        <v>3957.044479094969</v>
      </c>
      <c r="Y11" s="21">
        <f>сравнение!V11</f>
        <v>0</v>
      </c>
      <c r="Z11" s="20">
        <f t="shared" si="13"/>
        <v>5355</v>
      </c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</row>
    <row r="12" spans="1:42" ht="12.75">
      <c r="A12" s="8">
        <v>6</v>
      </c>
      <c r="B12" s="4" t="s">
        <v>12</v>
      </c>
      <c r="C12" s="26">
        <v>2287</v>
      </c>
      <c r="D12" s="14">
        <v>1637</v>
      </c>
      <c r="E12" s="14">
        <v>127</v>
      </c>
      <c r="F12" s="14">
        <v>2011</v>
      </c>
      <c r="G12" s="14">
        <f t="shared" si="5"/>
        <v>3775</v>
      </c>
      <c r="H12" s="14">
        <v>1579</v>
      </c>
      <c r="I12" s="6">
        <f t="shared" si="6"/>
        <v>5354</v>
      </c>
      <c r="J12" s="14">
        <f t="shared" si="7"/>
        <v>2341.058154787932</v>
      </c>
      <c r="K12" s="7">
        <f t="shared" si="1"/>
        <v>2.3410581547879317</v>
      </c>
      <c r="L12" s="7">
        <f t="shared" si="2"/>
        <v>0.6991013963326721</v>
      </c>
      <c r="M12" s="8">
        <v>6</v>
      </c>
      <c r="N12" s="4" t="s">
        <v>12</v>
      </c>
      <c r="O12" s="6">
        <v>402</v>
      </c>
      <c r="P12" s="7">
        <f t="shared" si="14"/>
        <v>1.0159979248960593</v>
      </c>
      <c r="Q12" s="6">
        <v>559</v>
      </c>
      <c r="R12" s="7">
        <f t="shared" si="3"/>
        <v>0.9430982409469256</v>
      </c>
      <c r="S12" s="7">
        <f t="shared" si="4"/>
        <v>0.9581858557752002</v>
      </c>
      <c r="T12" s="7">
        <f t="shared" si="8"/>
        <v>0.7296093885325396</v>
      </c>
      <c r="U12" s="38">
        <f t="shared" si="9"/>
        <v>3317</v>
      </c>
      <c r="V12" s="28">
        <f t="shared" si="10"/>
        <v>3317</v>
      </c>
      <c r="W12" s="27">
        <f t="shared" si="11"/>
        <v>8671</v>
      </c>
      <c r="X12" s="27">
        <f t="shared" si="12"/>
        <v>3956.8835188643698</v>
      </c>
      <c r="Y12" s="21">
        <f>сравнение!V12</f>
        <v>0</v>
      </c>
      <c r="Z12" s="20">
        <f t="shared" si="13"/>
        <v>3317</v>
      </c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</row>
    <row r="13" spans="1:42" ht="12.75">
      <c r="A13" s="8">
        <v>7</v>
      </c>
      <c r="B13" s="4" t="s">
        <v>13</v>
      </c>
      <c r="C13" s="26">
        <v>3245</v>
      </c>
      <c r="D13" s="14">
        <v>6224</v>
      </c>
      <c r="E13" s="14">
        <v>247</v>
      </c>
      <c r="F13" s="14">
        <v>3697</v>
      </c>
      <c r="G13" s="14">
        <f t="shared" si="5"/>
        <v>10168</v>
      </c>
      <c r="H13" s="14">
        <v>2415</v>
      </c>
      <c r="I13" s="6">
        <f t="shared" si="6"/>
        <v>12583</v>
      </c>
      <c r="J13" s="14">
        <f t="shared" si="7"/>
        <v>3877.657935285054</v>
      </c>
      <c r="K13" s="7">
        <f t="shared" si="1"/>
        <v>3.877657935285054</v>
      </c>
      <c r="L13" s="7">
        <f t="shared" si="2"/>
        <v>1.1579704124453143</v>
      </c>
      <c r="M13" s="8">
        <v>7</v>
      </c>
      <c r="N13" s="4" t="s">
        <v>13</v>
      </c>
      <c r="O13" s="6">
        <v>591</v>
      </c>
      <c r="P13" s="7">
        <f t="shared" si="14"/>
        <v>1.0527026403071216</v>
      </c>
      <c r="Q13" s="6">
        <v>754</v>
      </c>
      <c r="R13" s="7">
        <f t="shared" si="3"/>
        <v>0.8965364193116129</v>
      </c>
      <c r="S13" s="7">
        <f t="shared" si="4"/>
        <v>0.9437862557408275</v>
      </c>
      <c r="T13" s="7">
        <f t="shared" si="8"/>
        <v>1.2269413814851142</v>
      </c>
      <c r="U13" s="38">
        <f t="shared" si="9"/>
        <v>-464</v>
      </c>
      <c r="V13" s="28">
        <f t="shared" si="10"/>
        <v>0</v>
      </c>
      <c r="W13" s="27">
        <f t="shared" si="11"/>
        <v>12583</v>
      </c>
      <c r="X13" s="27">
        <f t="shared" si="12"/>
        <v>4108.61878068067</v>
      </c>
      <c r="Y13" s="21">
        <f>сравнение!V13</f>
        <v>0</v>
      </c>
      <c r="Z13" s="20">
        <f t="shared" si="13"/>
        <v>0</v>
      </c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</row>
    <row r="14" spans="1:42" ht="12.75">
      <c r="A14" s="8">
        <v>8</v>
      </c>
      <c r="B14" s="4" t="s">
        <v>14</v>
      </c>
      <c r="C14" s="26">
        <v>2895</v>
      </c>
      <c r="D14" s="14">
        <v>3292</v>
      </c>
      <c r="E14" s="14">
        <v>278</v>
      </c>
      <c r="F14" s="14">
        <v>3705</v>
      </c>
      <c r="G14" s="14">
        <f t="shared" si="5"/>
        <v>7275</v>
      </c>
      <c r="H14" s="14">
        <v>2497</v>
      </c>
      <c r="I14" s="6">
        <f t="shared" si="6"/>
        <v>9772</v>
      </c>
      <c r="J14" s="14">
        <f t="shared" si="7"/>
        <v>3375.4749568221073</v>
      </c>
      <c r="K14" s="7">
        <f t="shared" si="1"/>
        <v>3.375474956822107</v>
      </c>
      <c r="L14" s="7">
        <f t="shared" si="2"/>
        <v>1.0080053973772674</v>
      </c>
      <c r="M14" s="8">
        <v>8</v>
      </c>
      <c r="N14" s="4" t="s">
        <v>14</v>
      </c>
      <c r="O14" s="6">
        <v>363</v>
      </c>
      <c r="P14" s="7">
        <f t="shared" si="14"/>
        <v>0.7247546149117413</v>
      </c>
      <c r="Q14" s="6">
        <v>1043</v>
      </c>
      <c r="R14" s="7">
        <f t="shared" si="3"/>
        <v>1.3901031642110608</v>
      </c>
      <c r="S14" s="7">
        <f t="shared" si="4"/>
        <v>1.0074836834653804</v>
      </c>
      <c r="T14" s="7">
        <f t="shared" si="8"/>
        <v>1.0005178385719284</v>
      </c>
      <c r="U14" s="38">
        <f t="shared" si="9"/>
        <v>1769</v>
      </c>
      <c r="V14" s="28">
        <f t="shared" si="10"/>
        <v>1769</v>
      </c>
      <c r="W14" s="27">
        <f t="shared" si="11"/>
        <v>11541</v>
      </c>
      <c r="X14" s="27">
        <f t="shared" si="12"/>
        <v>3956.9161891506833</v>
      </c>
      <c r="Y14" s="21">
        <f>сравнение!V14</f>
        <v>0</v>
      </c>
      <c r="Z14" s="20">
        <f t="shared" si="13"/>
        <v>1769</v>
      </c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</row>
    <row r="15" spans="1:42" ht="12.75">
      <c r="A15" s="8">
        <v>9</v>
      </c>
      <c r="B15" s="4" t="s">
        <v>15</v>
      </c>
      <c r="C15" s="26">
        <v>5009</v>
      </c>
      <c r="D15" s="14">
        <v>6531</v>
      </c>
      <c r="E15" s="14">
        <v>424</v>
      </c>
      <c r="F15" s="14">
        <v>5648</v>
      </c>
      <c r="G15" s="14">
        <f t="shared" si="5"/>
        <v>12603</v>
      </c>
      <c r="H15" s="14">
        <v>8522</v>
      </c>
      <c r="I15" s="6">
        <f>H15+G15</f>
        <v>21125</v>
      </c>
      <c r="J15" s="14">
        <f t="shared" si="7"/>
        <v>4217.408664404073</v>
      </c>
      <c r="K15" s="7">
        <f t="shared" si="1"/>
        <v>4.217408664404073</v>
      </c>
      <c r="L15" s="7">
        <f t="shared" si="2"/>
        <v>1.2594288955019497</v>
      </c>
      <c r="M15" s="8">
        <v>9</v>
      </c>
      <c r="N15" s="4" t="s">
        <v>15</v>
      </c>
      <c r="O15" s="6">
        <v>915</v>
      </c>
      <c r="P15" s="7">
        <f t="shared" si="14"/>
        <v>1.0558518734075273</v>
      </c>
      <c r="Q15" s="6">
        <v>1286</v>
      </c>
      <c r="R15" s="7">
        <f t="shared" si="3"/>
        <v>0.9906066256697393</v>
      </c>
      <c r="S15" s="7">
        <f t="shared" si="4"/>
        <v>1.0459338615233034</v>
      </c>
      <c r="T15" s="7">
        <f t="shared" si="8"/>
        <v>1.204119057459055</v>
      </c>
      <c r="U15" s="38">
        <f t="shared" si="9"/>
        <v>-394</v>
      </c>
      <c r="V15" s="28">
        <f t="shared" si="10"/>
        <v>0</v>
      </c>
      <c r="W15" s="27">
        <f t="shared" si="11"/>
        <v>21125</v>
      </c>
      <c r="X15" s="27">
        <f t="shared" si="12"/>
        <v>4032.194404971092</v>
      </c>
      <c r="Y15" s="21">
        <f>сравнение!V15</f>
        <v>0</v>
      </c>
      <c r="Z15" s="20">
        <f t="shared" si="13"/>
        <v>0</v>
      </c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</row>
    <row r="16" spans="1:42" ht="12.75">
      <c r="A16" s="8">
        <v>10</v>
      </c>
      <c r="B16" s="4" t="s">
        <v>16</v>
      </c>
      <c r="C16" s="26">
        <v>2680</v>
      </c>
      <c r="D16" s="14">
        <v>7943</v>
      </c>
      <c r="E16" s="14">
        <v>85</v>
      </c>
      <c r="F16" s="14">
        <v>2397</v>
      </c>
      <c r="G16" s="14">
        <f t="shared" si="5"/>
        <v>10425</v>
      </c>
      <c r="H16" s="14">
        <v>2654</v>
      </c>
      <c r="I16" s="6">
        <f t="shared" si="6"/>
        <v>13079</v>
      </c>
      <c r="J16" s="14">
        <f t="shared" si="7"/>
        <v>4880.223880597015</v>
      </c>
      <c r="K16" s="7">
        <f t="shared" si="1"/>
        <v>4.880223880597015</v>
      </c>
      <c r="L16" s="7">
        <f t="shared" si="2"/>
        <v>1.457362911879686</v>
      </c>
      <c r="M16" s="8">
        <v>10</v>
      </c>
      <c r="N16" s="4" t="s">
        <v>16</v>
      </c>
      <c r="O16" s="6">
        <v>342</v>
      </c>
      <c r="P16" s="7">
        <f t="shared" si="14"/>
        <v>0.7376056665823425</v>
      </c>
      <c r="Q16" s="6">
        <v>341</v>
      </c>
      <c r="R16" s="7">
        <f t="shared" si="3"/>
        <v>0.49094277886454757</v>
      </c>
      <c r="S16" s="7">
        <f t="shared" si="4"/>
        <v>0.3621221756581722</v>
      </c>
      <c r="T16" s="7">
        <f t="shared" si="8"/>
        <v>4.024506119325247</v>
      </c>
      <c r="U16" s="38">
        <f t="shared" si="9"/>
        <v>-9239</v>
      </c>
      <c r="V16" s="28">
        <f t="shared" si="10"/>
        <v>0</v>
      </c>
      <c r="W16" s="27">
        <f t="shared" si="11"/>
        <v>13079</v>
      </c>
      <c r="X16" s="27">
        <f t="shared" si="12"/>
        <v>13476.733016217535</v>
      </c>
      <c r="Y16" s="21">
        <f>сравнение!V16</f>
        <v>0</v>
      </c>
      <c r="Z16" s="20">
        <f t="shared" si="13"/>
        <v>0</v>
      </c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</row>
    <row r="17" spans="1:42" ht="12.75">
      <c r="A17" s="8">
        <v>11</v>
      </c>
      <c r="B17" s="4" t="s">
        <v>17</v>
      </c>
      <c r="C17" s="26">
        <v>1762</v>
      </c>
      <c r="D17" s="14">
        <v>2465</v>
      </c>
      <c r="E17" s="14">
        <v>90</v>
      </c>
      <c r="F17" s="14">
        <v>2749</v>
      </c>
      <c r="G17" s="14">
        <f t="shared" si="5"/>
        <v>5304</v>
      </c>
      <c r="H17" s="14">
        <v>3291</v>
      </c>
      <c r="I17" s="6">
        <f t="shared" si="6"/>
        <v>8595</v>
      </c>
      <c r="J17" s="14">
        <f t="shared" si="7"/>
        <v>4877.9795686719635</v>
      </c>
      <c r="K17" s="7">
        <f t="shared" si="1"/>
        <v>4.877979568671964</v>
      </c>
      <c r="L17" s="7">
        <f t="shared" si="2"/>
        <v>1.4566927014462543</v>
      </c>
      <c r="M17" s="8">
        <v>11</v>
      </c>
      <c r="N17" s="4" t="s">
        <v>17</v>
      </c>
      <c r="O17" s="6">
        <v>202</v>
      </c>
      <c r="P17" s="7">
        <f t="shared" si="14"/>
        <v>0.6626411435387367</v>
      </c>
      <c r="Q17" s="6">
        <v>978</v>
      </c>
      <c r="R17" s="7">
        <f t="shared" si="3"/>
        <v>2.141629015806375</v>
      </c>
      <c r="S17" s="7">
        <f t="shared" si="4"/>
        <v>1.4191315000696756</v>
      </c>
      <c r="T17" s="7">
        <f t="shared" si="8"/>
        <v>1.0264677384546355</v>
      </c>
      <c r="U17" s="38">
        <f t="shared" si="9"/>
        <v>1300</v>
      </c>
      <c r="V17" s="28">
        <f t="shared" si="10"/>
        <v>1300</v>
      </c>
      <c r="W17" s="27">
        <f t="shared" si="11"/>
        <v>9895</v>
      </c>
      <c r="X17" s="27">
        <f t="shared" si="12"/>
        <v>3957.1932025069136</v>
      </c>
      <c r="Y17" s="21">
        <f>сравнение!V17</f>
        <v>0</v>
      </c>
      <c r="Z17" s="20">
        <f t="shared" si="13"/>
        <v>1300</v>
      </c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</row>
    <row r="18" spans="1:42" s="1" customFormat="1" ht="12.75">
      <c r="A18" s="8">
        <v>12</v>
      </c>
      <c r="B18" s="4" t="s">
        <v>18</v>
      </c>
      <c r="C18" s="26">
        <v>3184</v>
      </c>
      <c r="D18" s="14">
        <v>1872</v>
      </c>
      <c r="E18" s="14">
        <v>344</v>
      </c>
      <c r="F18" s="14">
        <v>3049</v>
      </c>
      <c r="G18" s="14">
        <f t="shared" si="5"/>
        <v>5265</v>
      </c>
      <c r="H18" s="14">
        <v>1793</v>
      </c>
      <c r="I18" s="6">
        <f t="shared" si="6"/>
        <v>7058</v>
      </c>
      <c r="J18" s="14">
        <f t="shared" si="7"/>
        <v>2216.708542713568</v>
      </c>
      <c r="K18" s="7">
        <f t="shared" si="1"/>
        <v>2.216708542713568</v>
      </c>
      <c r="L18" s="7">
        <f t="shared" si="2"/>
        <v>0.661967339130027</v>
      </c>
      <c r="M18" s="8">
        <v>12</v>
      </c>
      <c r="N18" s="4" t="s">
        <v>18</v>
      </c>
      <c r="O18" s="6">
        <v>754</v>
      </c>
      <c r="P18" s="7">
        <f t="shared" si="14"/>
        <v>1.368772336257559</v>
      </c>
      <c r="Q18" s="6">
        <v>696</v>
      </c>
      <c r="R18" s="7">
        <f t="shared" si="3"/>
        <v>0.8434269464629447</v>
      </c>
      <c r="S18" s="7">
        <f t="shared" si="4"/>
        <v>1.154459471972664</v>
      </c>
      <c r="T18" s="7">
        <f t="shared" si="8"/>
        <v>0.5734002407194954</v>
      </c>
      <c r="U18" s="38">
        <f t="shared" si="9"/>
        <v>7487</v>
      </c>
      <c r="V18" s="28">
        <f t="shared" si="10"/>
        <v>7487</v>
      </c>
      <c r="W18" s="27">
        <f t="shared" si="11"/>
        <v>14545</v>
      </c>
      <c r="X18" s="27">
        <f t="shared" si="12"/>
        <v>3956.9628707068428</v>
      </c>
      <c r="Y18" s="21">
        <f>сравнение!V18</f>
        <v>0</v>
      </c>
      <c r="Z18" s="20">
        <f t="shared" si="13"/>
        <v>7487</v>
      </c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</row>
    <row r="19" spans="1:42" ht="12.75">
      <c r="A19" s="8">
        <v>13</v>
      </c>
      <c r="B19" s="4" t="s">
        <v>19</v>
      </c>
      <c r="C19" s="26">
        <v>1383</v>
      </c>
      <c r="D19" s="14">
        <v>2501</v>
      </c>
      <c r="E19" s="14">
        <v>36</v>
      </c>
      <c r="F19" s="14">
        <v>2076</v>
      </c>
      <c r="G19" s="14">
        <f t="shared" si="5"/>
        <v>4613</v>
      </c>
      <c r="H19" s="14">
        <v>2376</v>
      </c>
      <c r="I19" s="6">
        <f t="shared" si="6"/>
        <v>6989</v>
      </c>
      <c r="J19" s="14">
        <f t="shared" si="7"/>
        <v>5053.506869125091</v>
      </c>
      <c r="K19" s="7">
        <f t="shared" si="1"/>
        <v>5.053506869125091</v>
      </c>
      <c r="L19" s="7">
        <f t="shared" si="2"/>
        <v>1.5091097593439047</v>
      </c>
      <c r="M19" s="8">
        <v>13</v>
      </c>
      <c r="N19" s="4" t="s">
        <v>19</v>
      </c>
      <c r="O19" s="6">
        <v>245</v>
      </c>
      <c r="P19" s="7">
        <f t="shared" si="14"/>
        <v>1.0239454881919678</v>
      </c>
      <c r="Q19" s="6">
        <v>306</v>
      </c>
      <c r="R19" s="7">
        <f t="shared" si="3"/>
        <v>0.8537103328249358</v>
      </c>
      <c r="S19" s="7">
        <f t="shared" si="4"/>
        <v>0.8741528435189563</v>
      </c>
      <c r="T19" s="7">
        <f t="shared" si="8"/>
        <v>1.7263683010729451</v>
      </c>
      <c r="U19" s="38">
        <f t="shared" si="9"/>
        <v>-2205</v>
      </c>
      <c r="V19" s="28">
        <f t="shared" si="10"/>
        <v>0</v>
      </c>
      <c r="W19" s="27">
        <f t="shared" si="11"/>
        <v>6989</v>
      </c>
      <c r="X19" s="27">
        <f t="shared" si="12"/>
        <v>5781.033496135397</v>
      </c>
      <c r="Y19" s="21">
        <f>сравнение!V19</f>
        <v>121</v>
      </c>
      <c r="Z19" s="20">
        <f t="shared" si="13"/>
        <v>121</v>
      </c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</row>
    <row r="20" spans="1:42" ht="12.75">
      <c r="A20" s="8">
        <v>14</v>
      </c>
      <c r="B20" s="4" t="s">
        <v>20</v>
      </c>
      <c r="C20" s="26">
        <v>908</v>
      </c>
      <c r="D20" s="14">
        <v>1473</v>
      </c>
      <c r="E20" s="14">
        <v>8</v>
      </c>
      <c r="F20" s="14">
        <v>939</v>
      </c>
      <c r="G20" s="14">
        <f t="shared" si="5"/>
        <v>2420</v>
      </c>
      <c r="H20" s="14">
        <v>1101</v>
      </c>
      <c r="I20" s="6">
        <f t="shared" si="6"/>
        <v>3521</v>
      </c>
      <c r="J20" s="14">
        <f t="shared" si="7"/>
        <v>3877.753303964758</v>
      </c>
      <c r="K20" s="7">
        <f t="shared" si="1"/>
        <v>3.8777533039647576</v>
      </c>
      <c r="L20" s="7">
        <f t="shared" si="2"/>
        <v>1.1579988920356272</v>
      </c>
      <c r="M20" s="8">
        <v>14</v>
      </c>
      <c r="N20" s="4" t="s">
        <v>20</v>
      </c>
      <c r="O20" s="6">
        <v>116</v>
      </c>
      <c r="P20" s="7">
        <f t="shared" si="14"/>
        <v>0.7384227581572462</v>
      </c>
      <c r="Q20" s="6">
        <v>282</v>
      </c>
      <c r="R20" s="7">
        <f t="shared" si="3"/>
        <v>1.1983248109171991</v>
      </c>
      <c r="S20" s="7">
        <f t="shared" si="4"/>
        <v>0.8848703120457387</v>
      </c>
      <c r="T20" s="7">
        <f t="shared" si="8"/>
        <v>1.308665096197476</v>
      </c>
      <c r="U20" s="38">
        <f t="shared" si="9"/>
        <v>-342</v>
      </c>
      <c r="V20" s="28">
        <f t="shared" si="10"/>
        <v>0</v>
      </c>
      <c r="W20" s="27">
        <f t="shared" si="11"/>
        <v>3521</v>
      </c>
      <c r="X20" s="27">
        <f t="shared" si="12"/>
        <v>4382.284331587246</v>
      </c>
      <c r="Y20" s="21">
        <f>сравнение!V20</f>
        <v>2139</v>
      </c>
      <c r="Z20" s="20">
        <f t="shared" si="13"/>
        <v>2139</v>
      </c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</row>
    <row r="21" spans="1:27" ht="12.75">
      <c r="A21" s="12"/>
      <c r="B21" s="12"/>
      <c r="C21" s="12"/>
      <c r="D21" s="57"/>
      <c r="E21" s="12"/>
      <c r="F21" s="12"/>
      <c r="G21" s="34"/>
      <c r="H21" s="13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34"/>
      <c r="W21" s="34"/>
      <c r="X21" s="34"/>
      <c r="Y21" s="34"/>
      <c r="Z21" s="23"/>
      <c r="AA21" s="23"/>
    </row>
    <row r="22" spans="1:27" ht="48" customHeight="1">
      <c r="A22" s="93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12"/>
      <c r="O22" s="12"/>
      <c r="P22" s="12"/>
      <c r="Q22" s="12"/>
      <c r="R22" s="12"/>
      <c r="S22" s="12"/>
      <c r="T22" s="12"/>
      <c r="U22" s="12"/>
      <c r="V22" s="13"/>
      <c r="W22" s="13"/>
      <c r="X22" s="13"/>
      <c r="Y22" s="13"/>
      <c r="Z22" s="23"/>
      <c r="AA22" s="22"/>
    </row>
    <row r="23" spans="1:27" ht="12.75">
      <c r="A23" s="12"/>
      <c r="B23" s="12"/>
      <c r="C23" s="12"/>
      <c r="D23" s="12"/>
      <c r="E23" s="12"/>
      <c r="F23" s="12"/>
      <c r="G23" s="12"/>
      <c r="H23" s="13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3"/>
      <c r="W23" s="13"/>
      <c r="X23" s="13"/>
      <c r="Y23" s="13"/>
      <c r="Z23" s="35"/>
      <c r="AA23" s="35"/>
    </row>
    <row r="24" spans="22:27" ht="12.75">
      <c r="V24" s="10"/>
      <c r="W24" s="10"/>
      <c r="X24" s="10"/>
      <c r="Y24" s="10"/>
      <c r="Z24" s="24"/>
      <c r="AA24" s="24"/>
    </row>
    <row r="25" spans="23:27" ht="12.75">
      <c r="W25" s="9"/>
      <c r="Z25" s="24"/>
      <c r="AA25" s="24"/>
    </row>
    <row r="26" spans="23:27" ht="12.75">
      <c r="W26" s="9"/>
      <c r="Z26" s="24"/>
      <c r="AA26" s="24"/>
    </row>
    <row r="27" spans="23:27" ht="12.75">
      <c r="W27" s="9"/>
      <c r="Z27" s="24"/>
      <c r="AA27" s="24"/>
    </row>
    <row r="28" spans="23:27" ht="12.75">
      <c r="W28" s="9"/>
      <c r="Z28" s="24"/>
      <c r="AA28" s="24"/>
    </row>
  </sheetData>
  <sheetProtection formatCells="0" formatColumns="0" formatRows="0" insertColumns="0" insertRows="0" insertHyperlinks="0" deleteColumns="0" deleteRows="0" sort="0" autoFilter="0" pivotTables="0"/>
  <mergeCells count="26">
    <mergeCell ref="A1:L1"/>
    <mergeCell ref="A3:A4"/>
    <mergeCell ref="B3:B4"/>
    <mergeCell ref="C3:C4"/>
    <mergeCell ref="D3:F3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X3:X4"/>
    <mergeCell ref="Y3:Y4"/>
    <mergeCell ref="Z3:Z4"/>
    <mergeCell ref="A22:M22"/>
    <mergeCell ref="R3:R4"/>
    <mergeCell ref="S3:S4"/>
    <mergeCell ref="T3:T4"/>
    <mergeCell ref="U3:U4"/>
    <mergeCell ref="V3:V4"/>
    <mergeCell ref="W3:W4"/>
  </mergeCells>
  <printOptions gridLines="1"/>
  <pageMargins left="0.4330708661417323" right="0.2362204724409449" top="0.7874015748031497" bottom="0.7874015748031497" header="0.31496062992125984" footer="0.31496062992125984"/>
  <pageSetup horizontalDpi="600" verticalDpi="600" orientation="landscape" paperSize="9" scale="89" r:id="rId1"/>
  <colBreaks count="1" manualBreakCount="1">
    <brk id="12" max="19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P28"/>
  <sheetViews>
    <sheetView workbookViewId="0" topLeftCell="A1">
      <selection activeCell="D8" sqref="D8"/>
    </sheetView>
  </sheetViews>
  <sheetFormatPr defaultColWidth="9.00390625" defaultRowHeight="12.75"/>
  <cols>
    <col min="1" max="1" width="4.50390625" style="9" customWidth="1"/>
    <col min="2" max="2" width="24.50390625" style="9" customWidth="1"/>
    <col min="3" max="3" width="11.50390625" style="9" customWidth="1"/>
    <col min="4" max="5" width="11.00390625" style="9" customWidth="1"/>
    <col min="6" max="6" width="9.375" style="9" customWidth="1"/>
    <col min="7" max="7" width="11.125" style="9" customWidth="1"/>
    <col min="8" max="8" width="12.625" style="11" customWidth="1"/>
    <col min="9" max="9" width="11.00390625" style="9" customWidth="1"/>
    <col min="10" max="10" width="12.50390625" style="9" customWidth="1"/>
    <col min="11" max="11" width="11.00390625" style="9" customWidth="1"/>
    <col min="12" max="12" width="11.375" style="9" customWidth="1"/>
    <col min="13" max="13" width="5.375" style="9" customWidth="1"/>
    <col min="14" max="14" width="24.125" style="9" customWidth="1"/>
    <col min="15" max="15" width="9.50390625" style="9" customWidth="1"/>
    <col min="16" max="16" width="9.625" style="9" customWidth="1"/>
    <col min="17" max="17" width="9.375" style="9" customWidth="1"/>
    <col min="18" max="18" width="9.625" style="9" customWidth="1"/>
    <col min="19" max="19" width="7.625" style="9" customWidth="1"/>
    <col min="20" max="20" width="9.625" style="9" customWidth="1"/>
    <col min="21" max="21" width="11.375" style="9" customWidth="1"/>
    <col min="22" max="22" width="12.625" style="9" customWidth="1"/>
    <col min="23" max="23" width="12.625" style="25" customWidth="1"/>
    <col min="24" max="24" width="11.125" style="9" customWidth="1"/>
    <col min="25" max="25" width="9.375" style="9" customWidth="1"/>
    <col min="26" max="26" width="11.50390625" style="15" customWidth="1"/>
    <col min="27" max="27" width="10.625" style="15" customWidth="1"/>
  </cols>
  <sheetData>
    <row r="1" spans="1:27" ht="37.5" customHeight="1">
      <c r="A1" s="84" t="s">
        <v>76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59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22"/>
      <c r="AA1" s="22"/>
    </row>
    <row r="2" spans="1:27" ht="19.5" customHeight="1">
      <c r="A2" s="12"/>
      <c r="B2" s="12"/>
      <c r="C2" s="12"/>
      <c r="D2" s="12"/>
      <c r="E2" s="12"/>
      <c r="F2" s="12"/>
      <c r="G2" s="12"/>
      <c r="H2" s="13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22"/>
      <c r="AA2" s="22"/>
    </row>
    <row r="3" spans="1:27" ht="12.75" customHeight="1">
      <c r="A3" s="87" t="s">
        <v>0</v>
      </c>
      <c r="B3" s="87" t="s">
        <v>1</v>
      </c>
      <c r="C3" s="87" t="s">
        <v>52</v>
      </c>
      <c r="D3" s="94" t="s">
        <v>4</v>
      </c>
      <c r="E3" s="95"/>
      <c r="F3" s="95"/>
      <c r="G3" s="79" t="s">
        <v>64</v>
      </c>
      <c r="H3" s="87" t="s">
        <v>57</v>
      </c>
      <c r="I3" s="87" t="s">
        <v>54</v>
      </c>
      <c r="J3" s="87" t="s">
        <v>59</v>
      </c>
      <c r="K3" s="87" t="s">
        <v>58</v>
      </c>
      <c r="L3" s="87" t="s">
        <v>29</v>
      </c>
      <c r="M3" s="87" t="s">
        <v>0</v>
      </c>
      <c r="N3" s="87" t="s">
        <v>1</v>
      </c>
      <c r="O3" s="87" t="s">
        <v>38</v>
      </c>
      <c r="P3" s="91" t="s">
        <v>40</v>
      </c>
      <c r="Q3" s="87" t="s">
        <v>39</v>
      </c>
      <c r="R3" s="87" t="s">
        <v>41</v>
      </c>
      <c r="S3" s="87" t="s">
        <v>30</v>
      </c>
      <c r="T3" s="87" t="s">
        <v>28</v>
      </c>
      <c r="U3" s="87" t="s">
        <v>69</v>
      </c>
      <c r="V3" s="89" t="s">
        <v>69</v>
      </c>
      <c r="W3" s="87" t="s">
        <v>42</v>
      </c>
      <c r="X3" s="87" t="s">
        <v>43</v>
      </c>
      <c r="Y3" s="85" t="s">
        <v>70</v>
      </c>
      <c r="Z3" s="85" t="s">
        <v>71</v>
      </c>
      <c r="AA3"/>
    </row>
    <row r="4" spans="1:42" ht="110.25" customHeight="1">
      <c r="A4" s="88"/>
      <c r="B4" s="88"/>
      <c r="C4" s="88"/>
      <c r="D4" s="58" t="s">
        <v>2</v>
      </c>
      <c r="E4" s="58" t="s">
        <v>3</v>
      </c>
      <c r="F4" s="51" t="s">
        <v>73</v>
      </c>
      <c r="G4" s="79"/>
      <c r="H4" s="88"/>
      <c r="I4" s="88"/>
      <c r="J4" s="88"/>
      <c r="K4" s="88"/>
      <c r="L4" s="88"/>
      <c r="M4" s="88"/>
      <c r="N4" s="88"/>
      <c r="O4" s="88"/>
      <c r="P4" s="92"/>
      <c r="Q4" s="88"/>
      <c r="R4" s="88"/>
      <c r="S4" s="88"/>
      <c r="T4" s="88"/>
      <c r="U4" s="88"/>
      <c r="V4" s="90"/>
      <c r="W4" s="88"/>
      <c r="X4" s="88"/>
      <c r="Y4" s="86"/>
      <c r="Z4" s="86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</row>
    <row r="5" spans="1:42" ht="12.75" customHeight="1">
      <c r="A5" s="58">
        <v>1</v>
      </c>
      <c r="B5" s="58">
        <v>2</v>
      </c>
      <c r="C5" s="58">
        <v>3</v>
      </c>
      <c r="D5" s="58">
        <v>4</v>
      </c>
      <c r="E5" s="58">
        <v>5</v>
      </c>
      <c r="F5" s="58">
        <v>6</v>
      </c>
      <c r="G5" s="58" t="s">
        <v>55</v>
      </c>
      <c r="H5" s="58">
        <v>8</v>
      </c>
      <c r="I5" s="58" t="s">
        <v>56</v>
      </c>
      <c r="J5" s="58">
        <v>10</v>
      </c>
      <c r="K5" s="58" t="s">
        <v>60</v>
      </c>
      <c r="L5" s="58">
        <v>12</v>
      </c>
      <c r="M5" s="58">
        <v>1</v>
      </c>
      <c r="N5" s="58">
        <v>2</v>
      </c>
      <c r="O5" s="3" t="s">
        <v>21</v>
      </c>
      <c r="P5" s="3" t="s">
        <v>22</v>
      </c>
      <c r="Q5" s="3" t="s">
        <v>23</v>
      </c>
      <c r="R5" s="3" t="s">
        <v>24</v>
      </c>
      <c r="S5" s="3" t="s">
        <v>25</v>
      </c>
      <c r="T5" s="3" t="s">
        <v>26</v>
      </c>
      <c r="U5" s="3" t="s">
        <v>44</v>
      </c>
      <c r="V5" s="3" t="s">
        <v>27</v>
      </c>
      <c r="W5" s="3" t="s">
        <v>31</v>
      </c>
      <c r="X5" s="3" t="s">
        <v>45</v>
      </c>
      <c r="Y5" s="3" t="s">
        <v>46</v>
      </c>
      <c r="Z5" s="3" t="s">
        <v>47</v>
      </c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</row>
    <row r="6" spans="1:42" ht="12.75">
      <c r="A6" s="4"/>
      <c r="B6" s="5" t="s">
        <v>6</v>
      </c>
      <c r="C6" s="26">
        <f aca="true" t="shared" si="0" ref="C6:I6">SUM(C7:C20)</f>
        <v>42628</v>
      </c>
      <c r="D6" s="14">
        <f t="shared" si="0"/>
        <v>63659</v>
      </c>
      <c r="E6" s="14">
        <f t="shared" si="0"/>
        <v>4339</v>
      </c>
      <c r="F6" s="14">
        <f t="shared" si="0"/>
        <v>42706</v>
      </c>
      <c r="G6" s="14">
        <f>SUM(G7:G20)</f>
        <v>110704</v>
      </c>
      <c r="H6" s="14">
        <f t="shared" si="0"/>
        <v>37630</v>
      </c>
      <c r="I6" s="14">
        <f t="shared" si="0"/>
        <v>148334</v>
      </c>
      <c r="J6" s="14">
        <f>I6*1000/C6</f>
        <v>3479.731631791311</v>
      </c>
      <c r="K6" s="7">
        <f>I6/C6</f>
        <v>3.479731631791311</v>
      </c>
      <c r="L6" s="7">
        <f>K6/($I$6/$C$6)</f>
        <v>1</v>
      </c>
      <c r="M6" s="4"/>
      <c r="N6" s="5" t="s">
        <v>6</v>
      </c>
      <c r="O6" s="6">
        <f>SUM(O7:O20)</f>
        <v>7375</v>
      </c>
      <c r="P6" s="7">
        <f>(O6/C6)/($O$6/$C$6)</f>
        <v>1</v>
      </c>
      <c r="Q6" s="6">
        <f>SUM(Q7:Q20)</f>
        <v>11048</v>
      </c>
      <c r="R6" s="7">
        <f>(Q6/C6)/($Q$6/$C$6)</f>
        <v>1</v>
      </c>
      <c r="S6" s="7">
        <f>P6*R6</f>
        <v>1</v>
      </c>
      <c r="T6" s="7">
        <f>L6/S6</f>
        <v>1</v>
      </c>
      <c r="U6" s="28">
        <f>SUM(U7:U20)</f>
        <v>29643</v>
      </c>
      <c r="V6" s="28">
        <f>SUM(V7:V20)</f>
        <v>41775</v>
      </c>
      <c r="W6" s="26">
        <f>SUM(W7:W20)</f>
        <v>190109</v>
      </c>
      <c r="X6" s="26"/>
      <c r="Y6" s="29">
        <f>SUM(Y7:Y20)</f>
        <v>2018</v>
      </c>
      <c r="Z6" s="29">
        <f>SUM(Z7:Z20)</f>
        <v>43793</v>
      </c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</row>
    <row r="7" spans="1:42" s="1" customFormat="1" ht="12.75">
      <c r="A7" s="8">
        <v>1</v>
      </c>
      <c r="B7" s="4" t="s">
        <v>7</v>
      </c>
      <c r="C7" s="26">
        <v>6516</v>
      </c>
      <c r="D7" s="14">
        <v>10905</v>
      </c>
      <c r="E7" s="14">
        <v>1020</v>
      </c>
      <c r="F7" s="14">
        <v>4451</v>
      </c>
      <c r="G7" s="14">
        <f>SUM(D7:F7)</f>
        <v>16376</v>
      </c>
      <c r="H7" s="14">
        <v>1028</v>
      </c>
      <c r="I7" s="6">
        <f>H7+G7</f>
        <v>17404</v>
      </c>
      <c r="J7" s="14">
        <f>I7*1000/C7</f>
        <v>2670.963781461019</v>
      </c>
      <c r="K7" s="7">
        <f aca="true" t="shared" si="1" ref="K7:K20">I7/C7</f>
        <v>2.670963781461019</v>
      </c>
      <c r="L7" s="7">
        <f aca="true" t="shared" si="2" ref="L7:L20">K7/($I$6/$C$6)</f>
        <v>0.767577521513074</v>
      </c>
      <c r="M7" s="8">
        <v>1</v>
      </c>
      <c r="N7" s="4" t="s">
        <v>7</v>
      </c>
      <c r="O7" s="6">
        <v>1291</v>
      </c>
      <c r="P7" s="7">
        <f>(O7/C7)/($O$6/$C$6)</f>
        <v>1.1451914557126655</v>
      </c>
      <c r="Q7" s="6">
        <v>1529</v>
      </c>
      <c r="R7" s="7">
        <f aca="true" t="shared" si="3" ref="R7:R20">(Q7/C7)/($Q$6/$C$6)</f>
        <v>0.9053941859374507</v>
      </c>
      <c r="S7" s="7">
        <f aca="true" t="shared" si="4" ref="S7:S20">P7*R7</f>
        <v>1.036849685787493</v>
      </c>
      <c r="T7" s="7">
        <f>L7/S7</f>
        <v>0.7402977808978114</v>
      </c>
      <c r="U7" s="38">
        <f>ROUND((4.31*S7-K7)*C7,0)</f>
        <v>11715</v>
      </c>
      <c r="V7" s="28">
        <f>IF(U7&gt;0,U7,0)</f>
        <v>11715</v>
      </c>
      <c r="W7" s="27">
        <f>V7+I7</f>
        <v>29119</v>
      </c>
      <c r="X7" s="27">
        <f>W7*1000/C7/S7</f>
        <v>4310.022927138983</v>
      </c>
      <c r="Y7" s="21">
        <f>сравнение!AD7</f>
        <v>0</v>
      </c>
      <c r="Z7" s="20">
        <f>V7+Y7</f>
        <v>11715</v>
      </c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</row>
    <row r="8" spans="1:42" s="1" customFormat="1" ht="12.75">
      <c r="A8" s="8">
        <v>2</v>
      </c>
      <c r="B8" s="4" t="s">
        <v>8</v>
      </c>
      <c r="C8" s="26">
        <v>3861</v>
      </c>
      <c r="D8" s="14">
        <v>5509</v>
      </c>
      <c r="E8" s="14">
        <v>440</v>
      </c>
      <c r="F8" s="14">
        <v>2699</v>
      </c>
      <c r="G8" s="14">
        <f aca="true" t="shared" si="5" ref="G8:G20">SUM(D8:F8)</f>
        <v>8648</v>
      </c>
      <c r="H8" s="14">
        <v>2482</v>
      </c>
      <c r="I8" s="6">
        <f aca="true" t="shared" si="6" ref="I8:I20">H8+G8</f>
        <v>11130</v>
      </c>
      <c r="J8" s="14">
        <f aca="true" t="shared" si="7" ref="J8:J20">I8*1000/C8</f>
        <v>2882.6728826728827</v>
      </c>
      <c r="K8" s="7">
        <f t="shared" si="1"/>
        <v>2.8826728826728827</v>
      </c>
      <c r="L8" s="7">
        <f t="shared" si="2"/>
        <v>0.8284181620031796</v>
      </c>
      <c r="M8" s="8">
        <v>2</v>
      </c>
      <c r="N8" s="4" t="s">
        <v>8</v>
      </c>
      <c r="O8" s="6">
        <v>784</v>
      </c>
      <c r="P8" s="7">
        <f>(O8/C8)/($O$6/$C$6)</f>
        <v>1.1736786201870948</v>
      </c>
      <c r="Q8" s="6">
        <v>619</v>
      </c>
      <c r="R8" s="7">
        <f t="shared" si="3"/>
        <v>0.6185889230784234</v>
      </c>
      <c r="S8" s="7">
        <f t="shared" si="4"/>
        <v>0.7260245937017049</v>
      </c>
      <c r="T8" s="7">
        <f aca="true" t="shared" si="8" ref="T8:T20">L8/S8</f>
        <v>1.1410331952798065</v>
      </c>
      <c r="U8" s="38">
        <f aca="true" t="shared" si="9" ref="U8:U20">ROUND((4.31*S8-K8)*C8,0)</f>
        <v>952</v>
      </c>
      <c r="V8" s="28">
        <f aca="true" t="shared" si="10" ref="V8:V20">IF(U8&gt;0,U8,0)</f>
        <v>952</v>
      </c>
      <c r="W8" s="27">
        <f aca="true" t="shared" si="11" ref="W8:W20">V8+I8</f>
        <v>12082</v>
      </c>
      <c r="X8" s="27">
        <f aca="true" t="shared" si="12" ref="X8:X20">W8*1000/C8/S8</f>
        <v>4310.103481875728</v>
      </c>
      <c r="Y8" s="21">
        <f>сравнение!AD8</f>
        <v>0</v>
      </c>
      <c r="Z8" s="20">
        <f aca="true" t="shared" si="13" ref="Z8:Z20">V8+Y8</f>
        <v>952</v>
      </c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</row>
    <row r="9" spans="1:42" ht="12.75">
      <c r="A9" s="8">
        <v>3</v>
      </c>
      <c r="B9" s="4" t="s">
        <v>9</v>
      </c>
      <c r="C9" s="26">
        <v>2049</v>
      </c>
      <c r="D9" s="14">
        <v>2787</v>
      </c>
      <c r="E9" s="14">
        <v>321</v>
      </c>
      <c r="F9" s="14">
        <v>2051</v>
      </c>
      <c r="G9" s="14">
        <f t="shared" si="5"/>
        <v>5159</v>
      </c>
      <c r="H9" s="14">
        <v>2012</v>
      </c>
      <c r="I9" s="6">
        <f t="shared" si="6"/>
        <v>7171</v>
      </c>
      <c r="J9" s="14">
        <f t="shared" si="7"/>
        <v>3499.75597852611</v>
      </c>
      <c r="K9" s="7">
        <f t="shared" si="1"/>
        <v>3.4997559785261103</v>
      </c>
      <c r="L9" s="7">
        <f t="shared" si="2"/>
        <v>1.0057545664015737</v>
      </c>
      <c r="M9" s="8">
        <v>3</v>
      </c>
      <c r="N9" s="4" t="s">
        <v>9</v>
      </c>
      <c r="O9" s="6">
        <v>289</v>
      </c>
      <c r="P9" s="7">
        <f aca="true" t="shared" si="14" ref="P9:P20">(O9/C9)/($O$6/$C$6)</f>
        <v>0.8152462631626837</v>
      </c>
      <c r="Q9" s="6">
        <v>500</v>
      </c>
      <c r="R9" s="7">
        <f t="shared" si="3"/>
        <v>0.9415412191319903</v>
      </c>
      <c r="S9" s="7">
        <f t="shared" si="4"/>
        <v>0.7675879605109925</v>
      </c>
      <c r="T9" s="7">
        <f t="shared" si="8"/>
        <v>1.310279235922396</v>
      </c>
      <c r="U9" s="38">
        <f t="shared" si="9"/>
        <v>-392</v>
      </c>
      <c r="V9" s="28">
        <f t="shared" si="10"/>
        <v>0</v>
      </c>
      <c r="W9" s="27">
        <f t="shared" si="11"/>
        <v>7171</v>
      </c>
      <c r="X9" s="27">
        <f t="shared" si="12"/>
        <v>4559.420103718511</v>
      </c>
      <c r="Y9" s="21">
        <f>сравнение!AD9</f>
        <v>0</v>
      </c>
      <c r="Z9" s="20">
        <f t="shared" si="13"/>
        <v>0</v>
      </c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</row>
    <row r="10" spans="1:42" ht="12.75">
      <c r="A10" s="8">
        <v>4</v>
      </c>
      <c r="B10" s="4" t="s">
        <v>10</v>
      </c>
      <c r="C10" s="26">
        <v>2451</v>
      </c>
      <c r="D10" s="14">
        <v>4965</v>
      </c>
      <c r="E10" s="14">
        <v>325</v>
      </c>
      <c r="F10" s="14">
        <v>2417</v>
      </c>
      <c r="G10" s="14">
        <f t="shared" si="5"/>
        <v>7707</v>
      </c>
      <c r="H10" s="14">
        <v>445</v>
      </c>
      <c r="I10" s="6">
        <f t="shared" si="6"/>
        <v>8152</v>
      </c>
      <c r="J10" s="14">
        <f t="shared" si="7"/>
        <v>3325.9893920848635</v>
      </c>
      <c r="K10" s="7">
        <f t="shared" si="1"/>
        <v>3.325989392084863</v>
      </c>
      <c r="L10" s="7">
        <f t="shared" si="2"/>
        <v>0.955817788273717</v>
      </c>
      <c r="M10" s="8">
        <v>4</v>
      </c>
      <c r="N10" s="4" t="s">
        <v>10</v>
      </c>
      <c r="O10" s="6">
        <v>392</v>
      </c>
      <c r="P10" s="7">
        <f t="shared" si="14"/>
        <v>0.9244335276504227</v>
      </c>
      <c r="Q10" s="6">
        <v>866</v>
      </c>
      <c r="R10" s="7">
        <f t="shared" si="3"/>
        <v>1.3632825390691587</v>
      </c>
      <c r="S10" s="7">
        <f t="shared" si="4"/>
        <v>1.2602640867759276</v>
      </c>
      <c r="T10" s="7">
        <f t="shared" si="8"/>
        <v>0.75842658558885</v>
      </c>
      <c r="U10" s="38">
        <f t="shared" si="9"/>
        <v>5161</v>
      </c>
      <c r="V10" s="28">
        <f t="shared" si="10"/>
        <v>5161</v>
      </c>
      <c r="W10" s="27">
        <f t="shared" si="11"/>
        <v>13313</v>
      </c>
      <c r="X10" s="27">
        <f t="shared" si="12"/>
        <v>4309.938372211478</v>
      </c>
      <c r="Y10" s="21">
        <f>сравнение!AD10</f>
        <v>0</v>
      </c>
      <c r="Z10" s="20">
        <f t="shared" si="13"/>
        <v>5161</v>
      </c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</row>
    <row r="11" spans="1:42" ht="12.75">
      <c r="A11" s="8">
        <v>5</v>
      </c>
      <c r="B11" s="4" t="s">
        <v>11</v>
      </c>
      <c r="C11" s="26">
        <v>4398</v>
      </c>
      <c r="D11" s="14">
        <v>3976</v>
      </c>
      <c r="E11" s="14">
        <v>576</v>
      </c>
      <c r="F11" s="14">
        <v>4067</v>
      </c>
      <c r="G11" s="14">
        <f t="shared" si="5"/>
        <v>8619</v>
      </c>
      <c r="H11" s="14">
        <v>4289</v>
      </c>
      <c r="I11" s="6">
        <f t="shared" si="6"/>
        <v>12908</v>
      </c>
      <c r="J11" s="14">
        <f t="shared" si="7"/>
        <v>2934.9704411095954</v>
      </c>
      <c r="K11" s="7">
        <f t="shared" si="1"/>
        <v>2.9349704411095954</v>
      </c>
      <c r="L11" s="7">
        <f t="shared" si="2"/>
        <v>0.8434473550475268</v>
      </c>
      <c r="M11" s="8">
        <v>5</v>
      </c>
      <c r="N11" s="4" t="s">
        <v>11</v>
      </c>
      <c r="O11" s="6">
        <v>689</v>
      </c>
      <c r="P11" s="7">
        <f t="shared" si="14"/>
        <v>0.9055176698191011</v>
      </c>
      <c r="Q11" s="6">
        <v>1289</v>
      </c>
      <c r="R11" s="7">
        <f t="shared" si="3"/>
        <v>1.1308603673778383</v>
      </c>
      <c r="S11" s="7">
        <f t="shared" si="4"/>
        <v>1.0240140447587527</v>
      </c>
      <c r="T11" s="7">
        <f t="shared" si="8"/>
        <v>0.8236677605786495</v>
      </c>
      <c r="U11" s="38">
        <f t="shared" si="9"/>
        <v>6503</v>
      </c>
      <c r="V11" s="28">
        <f t="shared" si="10"/>
        <v>6503</v>
      </c>
      <c r="W11" s="27">
        <f t="shared" si="11"/>
        <v>19411</v>
      </c>
      <c r="X11" s="27">
        <f t="shared" si="12"/>
        <v>4310.094292335584</v>
      </c>
      <c r="Y11" s="21">
        <f>сравнение!AD11</f>
        <v>0</v>
      </c>
      <c r="Z11" s="20">
        <f t="shared" si="13"/>
        <v>6503</v>
      </c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</row>
    <row r="12" spans="1:42" ht="12.75">
      <c r="A12" s="8">
        <v>6</v>
      </c>
      <c r="B12" s="4" t="s">
        <v>12</v>
      </c>
      <c r="C12" s="26">
        <v>2287</v>
      </c>
      <c r="D12" s="14">
        <v>1712</v>
      </c>
      <c r="E12" s="14">
        <v>129</v>
      </c>
      <c r="F12" s="14">
        <v>2069</v>
      </c>
      <c r="G12" s="14">
        <f t="shared" si="5"/>
        <v>3910</v>
      </c>
      <c r="H12" s="14">
        <v>1648</v>
      </c>
      <c r="I12" s="6">
        <f t="shared" si="6"/>
        <v>5558</v>
      </c>
      <c r="J12" s="14">
        <f t="shared" si="7"/>
        <v>2430.257979886314</v>
      </c>
      <c r="K12" s="7">
        <f t="shared" si="1"/>
        <v>2.430257979886314</v>
      </c>
      <c r="L12" s="7">
        <f t="shared" si="2"/>
        <v>0.6984038532406177</v>
      </c>
      <c r="M12" s="8">
        <v>6</v>
      </c>
      <c r="N12" s="4" t="s">
        <v>12</v>
      </c>
      <c r="O12" s="6">
        <v>402</v>
      </c>
      <c r="P12" s="7">
        <f t="shared" si="14"/>
        <v>1.0159979248960593</v>
      </c>
      <c r="Q12" s="6">
        <v>559</v>
      </c>
      <c r="R12" s="7">
        <f t="shared" si="3"/>
        <v>0.9430982409469256</v>
      </c>
      <c r="S12" s="7">
        <f t="shared" si="4"/>
        <v>0.9581858557752002</v>
      </c>
      <c r="T12" s="7">
        <f t="shared" si="8"/>
        <v>0.7288814054509172</v>
      </c>
      <c r="U12" s="38">
        <f t="shared" si="9"/>
        <v>3887</v>
      </c>
      <c r="V12" s="28">
        <f t="shared" si="10"/>
        <v>3887</v>
      </c>
      <c r="W12" s="27">
        <f t="shared" si="11"/>
        <v>9445</v>
      </c>
      <c r="X12" s="27">
        <f t="shared" si="12"/>
        <v>4310.087052897471</v>
      </c>
      <c r="Y12" s="21">
        <f>сравнение!AD12</f>
        <v>0</v>
      </c>
      <c r="Z12" s="20">
        <f t="shared" si="13"/>
        <v>3887</v>
      </c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</row>
    <row r="13" spans="1:42" ht="12.75">
      <c r="A13" s="8">
        <v>7</v>
      </c>
      <c r="B13" s="4" t="s">
        <v>13</v>
      </c>
      <c r="C13" s="26">
        <v>3245</v>
      </c>
      <c r="D13" s="14">
        <v>6558</v>
      </c>
      <c r="E13" s="14">
        <v>252</v>
      </c>
      <c r="F13" s="14">
        <v>3802</v>
      </c>
      <c r="G13" s="14">
        <f t="shared" si="5"/>
        <v>10612</v>
      </c>
      <c r="H13" s="14">
        <v>2521</v>
      </c>
      <c r="I13" s="6">
        <f t="shared" si="6"/>
        <v>13133</v>
      </c>
      <c r="J13" s="14">
        <f t="shared" si="7"/>
        <v>4047.149460708783</v>
      </c>
      <c r="K13" s="7">
        <f t="shared" si="1"/>
        <v>4.047149460708782</v>
      </c>
      <c r="L13" s="7">
        <f t="shared" si="2"/>
        <v>1.1630636752942276</v>
      </c>
      <c r="M13" s="8">
        <v>7</v>
      </c>
      <c r="N13" s="4" t="s">
        <v>13</v>
      </c>
      <c r="O13" s="6">
        <v>591</v>
      </c>
      <c r="P13" s="7">
        <f t="shared" si="14"/>
        <v>1.0527026403071216</v>
      </c>
      <c r="Q13" s="6">
        <v>754</v>
      </c>
      <c r="R13" s="7">
        <f t="shared" si="3"/>
        <v>0.8965364193116129</v>
      </c>
      <c r="S13" s="7">
        <f t="shared" si="4"/>
        <v>0.9437862557408275</v>
      </c>
      <c r="T13" s="7">
        <f t="shared" si="8"/>
        <v>1.232338008971404</v>
      </c>
      <c r="U13" s="38">
        <f t="shared" si="9"/>
        <v>67</v>
      </c>
      <c r="V13" s="28">
        <f t="shared" si="10"/>
        <v>67</v>
      </c>
      <c r="W13" s="27">
        <f t="shared" si="11"/>
        <v>13200</v>
      </c>
      <c r="X13" s="27">
        <f t="shared" si="12"/>
        <v>4310.082484700377</v>
      </c>
      <c r="Y13" s="21">
        <f>сравнение!AD13</f>
        <v>0</v>
      </c>
      <c r="Z13" s="20">
        <f t="shared" si="13"/>
        <v>67</v>
      </c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</row>
    <row r="14" spans="1:42" ht="12.75">
      <c r="A14" s="8">
        <v>8</v>
      </c>
      <c r="B14" s="4" t="s">
        <v>14</v>
      </c>
      <c r="C14" s="26">
        <v>2895</v>
      </c>
      <c r="D14" s="14">
        <v>3407</v>
      </c>
      <c r="E14" s="14">
        <v>288</v>
      </c>
      <c r="F14" s="14">
        <v>3811</v>
      </c>
      <c r="G14" s="14">
        <f t="shared" si="5"/>
        <v>7506</v>
      </c>
      <c r="H14" s="14">
        <v>2606</v>
      </c>
      <c r="I14" s="6">
        <f t="shared" si="6"/>
        <v>10112</v>
      </c>
      <c r="J14" s="14">
        <f t="shared" si="7"/>
        <v>3492.9188255613126</v>
      </c>
      <c r="K14" s="7">
        <f t="shared" si="1"/>
        <v>3.4929188255613126</v>
      </c>
      <c r="L14" s="7">
        <f t="shared" si="2"/>
        <v>1.0037897157497784</v>
      </c>
      <c r="M14" s="8">
        <v>8</v>
      </c>
      <c r="N14" s="4" t="s">
        <v>14</v>
      </c>
      <c r="O14" s="6">
        <v>363</v>
      </c>
      <c r="P14" s="7">
        <f t="shared" si="14"/>
        <v>0.7247546149117413</v>
      </c>
      <c r="Q14" s="6">
        <v>1043</v>
      </c>
      <c r="R14" s="7">
        <f t="shared" si="3"/>
        <v>1.3901031642110608</v>
      </c>
      <c r="S14" s="7">
        <f t="shared" si="4"/>
        <v>1.0074836834653804</v>
      </c>
      <c r="T14" s="7">
        <f t="shared" si="8"/>
        <v>0.9963334714236799</v>
      </c>
      <c r="U14" s="38">
        <f t="shared" si="9"/>
        <v>2459</v>
      </c>
      <c r="V14" s="28">
        <f t="shared" si="10"/>
        <v>2459</v>
      </c>
      <c r="W14" s="27">
        <f t="shared" si="11"/>
        <v>12571</v>
      </c>
      <c r="X14" s="27">
        <f t="shared" si="12"/>
        <v>4310.0592161695895</v>
      </c>
      <c r="Y14" s="21">
        <f>сравнение!AD14</f>
        <v>0</v>
      </c>
      <c r="Z14" s="20">
        <f t="shared" si="13"/>
        <v>2459</v>
      </c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</row>
    <row r="15" spans="1:42" ht="12.75">
      <c r="A15" s="8">
        <v>9</v>
      </c>
      <c r="B15" s="4" t="s">
        <v>15</v>
      </c>
      <c r="C15" s="26">
        <v>5009</v>
      </c>
      <c r="D15" s="14">
        <v>6830</v>
      </c>
      <c r="E15" s="14">
        <v>425</v>
      </c>
      <c r="F15" s="14">
        <v>5809</v>
      </c>
      <c r="G15" s="14">
        <f t="shared" si="5"/>
        <v>13064</v>
      </c>
      <c r="H15" s="14">
        <v>8894</v>
      </c>
      <c r="I15" s="6">
        <f>H15+G15</f>
        <v>21958</v>
      </c>
      <c r="J15" s="14">
        <f t="shared" si="7"/>
        <v>4383.709323218207</v>
      </c>
      <c r="K15" s="7">
        <f t="shared" si="1"/>
        <v>4.383709323218207</v>
      </c>
      <c r="L15" s="7">
        <f t="shared" si="2"/>
        <v>1.2597837382538444</v>
      </c>
      <c r="M15" s="8">
        <v>9</v>
      </c>
      <c r="N15" s="4" t="s">
        <v>15</v>
      </c>
      <c r="O15" s="6">
        <v>915</v>
      </c>
      <c r="P15" s="7">
        <f t="shared" si="14"/>
        <v>1.0558518734075273</v>
      </c>
      <c r="Q15" s="6">
        <v>1286</v>
      </c>
      <c r="R15" s="7">
        <f t="shared" si="3"/>
        <v>0.9906066256697393</v>
      </c>
      <c r="S15" s="7">
        <f t="shared" si="4"/>
        <v>1.0459338615233034</v>
      </c>
      <c r="T15" s="7">
        <f t="shared" si="8"/>
        <v>1.2044583167229035</v>
      </c>
      <c r="U15" s="38">
        <f t="shared" si="9"/>
        <v>622</v>
      </c>
      <c r="V15" s="28">
        <f t="shared" si="10"/>
        <v>622</v>
      </c>
      <c r="W15" s="27">
        <f t="shared" si="11"/>
        <v>22580</v>
      </c>
      <c r="X15" s="27">
        <f t="shared" si="12"/>
        <v>4309.914777005787</v>
      </c>
      <c r="Y15" s="21">
        <f>сравнение!AD15</f>
        <v>0</v>
      </c>
      <c r="Z15" s="20">
        <f t="shared" si="13"/>
        <v>622</v>
      </c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</row>
    <row r="16" spans="1:42" ht="12.75">
      <c r="A16" s="8">
        <v>10</v>
      </c>
      <c r="B16" s="4" t="s">
        <v>16</v>
      </c>
      <c r="C16" s="26">
        <v>2680</v>
      </c>
      <c r="D16" s="14">
        <v>8371</v>
      </c>
      <c r="E16" s="14">
        <v>85</v>
      </c>
      <c r="F16" s="14">
        <v>2466</v>
      </c>
      <c r="G16" s="14">
        <f t="shared" si="5"/>
        <v>10922</v>
      </c>
      <c r="H16" s="14">
        <v>2770</v>
      </c>
      <c r="I16" s="6">
        <f t="shared" si="6"/>
        <v>13692</v>
      </c>
      <c r="J16" s="14">
        <f t="shared" si="7"/>
        <v>5108.955223880597</v>
      </c>
      <c r="K16" s="7">
        <f t="shared" si="1"/>
        <v>5.108955223880597</v>
      </c>
      <c r="L16" s="7">
        <f t="shared" si="2"/>
        <v>1.4682038054901916</v>
      </c>
      <c r="M16" s="8">
        <v>10</v>
      </c>
      <c r="N16" s="4" t="s">
        <v>16</v>
      </c>
      <c r="O16" s="6">
        <v>342</v>
      </c>
      <c r="P16" s="7">
        <f t="shared" si="14"/>
        <v>0.7376056665823425</v>
      </c>
      <c r="Q16" s="6">
        <v>341</v>
      </c>
      <c r="R16" s="7">
        <f t="shared" si="3"/>
        <v>0.49094277886454757</v>
      </c>
      <c r="S16" s="7">
        <f t="shared" si="4"/>
        <v>0.3621221756581722</v>
      </c>
      <c r="T16" s="7">
        <f t="shared" si="8"/>
        <v>4.054443235412661</v>
      </c>
      <c r="U16" s="38">
        <f t="shared" si="9"/>
        <v>-9509</v>
      </c>
      <c r="V16" s="28">
        <f t="shared" si="10"/>
        <v>0</v>
      </c>
      <c r="W16" s="27">
        <f t="shared" si="11"/>
        <v>13692</v>
      </c>
      <c r="X16" s="27">
        <f t="shared" si="12"/>
        <v>14108.374375567742</v>
      </c>
      <c r="Y16" s="21">
        <f>сравнение!AD16</f>
        <v>0</v>
      </c>
      <c r="Z16" s="20">
        <f t="shared" si="13"/>
        <v>0</v>
      </c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</row>
    <row r="17" spans="1:42" ht="12.75">
      <c r="A17" s="8">
        <v>11</v>
      </c>
      <c r="B17" s="4" t="s">
        <v>17</v>
      </c>
      <c r="C17" s="26">
        <v>1762</v>
      </c>
      <c r="D17" s="14">
        <v>2564</v>
      </c>
      <c r="E17" s="14">
        <v>90</v>
      </c>
      <c r="F17" s="14">
        <v>2827</v>
      </c>
      <c r="G17" s="14">
        <f t="shared" si="5"/>
        <v>5481</v>
      </c>
      <c r="H17" s="14">
        <v>3435</v>
      </c>
      <c r="I17" s="6">
        <f t="shared" si="6"/>
        <v>8916</v>
      </c>
      <c r="J17" s="14">
        <f t="shared" si="7"/>
        <v>5060.158910329172</v>
      </c>
      <c r="K17" s="7">
        <f t="shared" si="1"/>
        <v>5.0601589103291715</v>
      </c>
      <c r="L17" s="7">
        <f t="shared" si="2"/>
        <v>1.4541807948920134</v>
      </c>
      <c r="M17" s="8">
        <v>11</v>
      </c>
      <c r="N17" s="4" t="s">
        <v>17</v>
      </c>
      <c r="O17" s="6">
        <v>202</v>
      </c>
      <c r="P17" s="7">
        <f t="shared" si="14"/>
        <v>0.6626411435387367</v>
      </c>
      <c r="Q17" s="6">
        <v>978</v>
      </c>
      <c r="R17" s="7">
        <f t="shared" si="3"/>
        <v>2.141629015806375</v>
      </c>
      <c r="S17" s="7">
        <f t="shared" si="4"/>
        <v>1.4191315000696756</v>
      </c>
      <c r="T17" s="7">
        <f t="shared" si="8"/>
        <v>1.02469770759131</v>
      </c>
      <c r="U17" s="38">
        <f t="shared" si="9"/>
        <v>1861</v>
      </c>
      <c r="V17" s="28">
        <f t="shared" si="10"/>
        <v>1861</v>
      </c>
      <c r="W17" s="27">
        <f t="shared" si="11"/>
        <v>10777</v>
      </c>
      <c r="X17" s="27">
        <f t="shared" si="12"/>
        <v>4309.921287864276</v>
      </c>
      <c r="Y17" s="21">
        <f>сравнение!AD17</f>
        <v>0</v>
      </c>
      <c r="Z17" s="20">
        <f t="shared" si="13"/>
        <v>1861</v>
      </c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</row>
    <row r="18" spans="1:42" s="1" customFormat="1" ht="12.75">
      <c r="A18" s="8">
        <v>12</v>
      </c>
      <c r="B18" s="4" t="s">
        <v>18</v>
      </c>
      <c r="C18" s="26">
        <v>3184</v>
      </c>
      <c r="D18" s="14">
        <v>1944</v>
      </c>
      <c r="E18" s="14">
        <v>344</v>
      </c>
      <c r="F18" s="14">
        <v>3136</v>
      </c>
      <c r="G18" s="14">
        <f t="shared" si="5"/>
        <v>5424</v>
      </c>
      <c r="H18" s="14">
        <v>1871</v>
      </c>
      <c r="I18" s="6">
        <f t="shared" si="6"/>
        <v>7295</v>
      </c>
      <c r="J18" s="14">
        <f t="shared" si="7"/>
        <v>2291.143216080402</v>
      </c>
      <c r="K18" s="7">
        <f t="shared" si="1"/>
        <v>2.291143216080402</v>
      </c>
      <c r="L18" s="7">
        <f t="shared" si="2"/>
        <v>0.6584252633588751</v>
      </c>
      <c r="M18" s="8">
        <v>12</v>
      </c>
      <c r="N18" s="4" t="s">
        <v>18</v>
      </c>
      <c r="O18" s="6">
        <v>754</v>
      </c>
      <c r="P18" s="7">
        <f t="shared" si="14"/>
        <v>1.368772336257559</v>
      </c>
      <c r="Q18" s="6">
        <v>696</v>
      </c>
      <c r="R18" s="7">
        <f t="shared" si="3"/>
        <v>0.8434269464629447</v>
      </c>
      <c r="S18" s="7">
        <f t="shared" si="4"/>
        <v>1.154459471972664</v>
      </c>
      <c r="T18" s="7">
        <f t="shared" si="8"/>
        <v>0.5703320725792146</v>
      </c>
      <c r="U18" s="38">
        <f t="shared" si="9"/>
        <v>8548</v>
      </c>
      <c r="V18" s="28">
        <f t="shared" si="10"/>
        <v>8548</v>
      </c>
      <c r="W18" s="27">
        <f t="shared" si="11"/>
        <v>15843</v>
      </c>
      <c r="X18" s="27">
        <f t="shared" si="12"/>
        <v>4310.083379897457</v>
      </c>
      <c r="Y18" s="21">
        <f>сравнение!AD18</f>
        <v>0</v>
      </c>
      <c r="Z18" s="20">
        <f t="shared" si="13"/>
        <v>8548</v>
      </c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</row>
    <row r="19" spans="1:42" ht="12.75">
      <c r="A19" s="8">
        <v>13</v>
      </c>
      <c r="B19" s="4" t="s">
        <v>19</v>
      </c>
      <c r="C19" s="26">
        <v>1383</v>
      </c>
      <c r="D19" s="14">
        <v>2612</v>
      </c>
      <c r="E19" s="14">
        <v>36</v>
      </c>
      <c r="F19" s="14">
        <v>2135</v>
      </c>
      <c r="G19" s="14">
        <f t="shared" si="5"/>
        <v>4783</v>
      </c>
      <c r="H19" s="14">
        <v>2480</v>
      </c>
      <c r="I19" s="6">
        <f t="shared" si="6"/>
        <v>7263</v>
      </c>
      <c r="J19" s="14">
        <f t="shared" si="7"/>
        <v>5251.6268980477225</v>
      </c>
      <c r="K19" s="7">
        <f t="shared" si="1"/>
        <v>5.251626898047722</v>
      </c>
      <c r="L19" s="7">
        <f t="shared" si="2"/>
        <v>1.5092045748781688</v>
      </c>
      <c r="M19" s="8">
        <v>13</v>
      </c>
      <c r="N19" s="4" t="s">
        <v>19</v>
      </c>
      <c r="O19" s="6">
        <v>245</v>
      </c>
      <c r="P19" s="7">
        <f t="shared" si="14"/>
        <v>1.0239454881919678</v>
      </c>
      <c r="Q19" s="6">
        <v>306</v>
      </c>
      <c r="R19" s="7">
        <f t="shared" si="3"/>
        <v>0.8537103328249358</v>
      </c>
      <c r="S19" s="7">
        <f t="shared" si="4"/>
        <v>0.8741528435189563</v>
      </c>
      <c r="T19" s="7">
        <f t="shared" si="8"/>
        <v>1.726476766697655</v>
      </c>
      <c r="U19" s="38">
        <f t="shared" si="9"/>
        <v>-2052</v>
      </c>
      <c r="V19" s="28">
        <f t="shared" si="10"/>
        <v>0</v>
      </c>
      <c r="W19" s="27">
        <f t="shared" si="11"/>
        <v>7263</v>
      </c>
      <c r="X19" s="27">
        <f t="shared" si="12"/>
        <v>6007.675816630618</v>
      </c>
      <c r="Y19" s="21">
        <f>сравнение!AD19</f>
        <v>0</v>
      </c>
      <c r="Z19" s="20">
        <f t="shared" si="13"/>
        <v>0</v>
      </c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</row>
    <row r="20" spans="1:42" ht="12.75">
      <c r="A20" s="8">
        <v>14</v>
      </c>
      <c r="B20" s="4" t="s">
        <v>20</v>
      </c>
      <c r="C20" s="26">
        <v>908</v>
      </c>
      <c r="D20" s="14">
        <v>1519</v>
      </c>
      <c r="E20" s="14">
        <v>8</v>
      </c>
      <c r="F20" s="14">
        <v>966</v>
      </c>
      <c r="G20" s="14">
        <f t="shared" si="5"/>
        <v>2493</v>
      </c>
      <c r="H20" s="14">
        <v>1149</v>
      </c>
      <c r="I20" s="6">
        <f t="shared" si="6"/>
        <v>3642</v>
      </c>
      <c r="J20" s="14">
        <f t="shared" si="7"/>
        <v>4011.013215859031</v>
      </c>
      <c r="K20" s="7">
        <f t="shared" si="1"/>
        <v>4.011013215859031</v>
      </c>
      <c r="L20" s="7">
        <f t="shared" si="2"/>
        <v>1.152678896042976</v>
      </c>
      <c r="M20" s="8">
        <v>14</v>
      </c>
      <c r="N20" s="4" t="s">
        <v>20</v>
      </c>
      <c r="O20" s="6">
        <v>116</v>
      </c>
      <c r="P20" s="7">
        <f t="shared" si="14"/>
        <v>0.7384227581572462</v>
      </c>
      <c r="Q20" s="6">
        <v>282</v>
      </c>
      <c r="R20" s="7">
        <f t="shared" si="3"/>
        <v>1.1983248109171991</v>
      </c>
      <c r="S20" s="7">
        <f t="shared" si="4"/>
        <v>0.8848703120457387</v>
      </c>
      <c r="T20" s="7">
        <f t="shared" si="8"/>
        <v>1.3026529202658956</v>
      </c>
      <c r="U20" s="38">
        <f t="shared" si="9"/>
        <v>-179</v>
      </c>
      <c r="V20" s="28">
        <f t="shared" si="10"/>
        <v>0</v>
      </c>
      <c r="W20" s="27">
        <f t="shared" si="11"/>
        <v>3642</v>
      </c>
      <c r="X20" s="27">
        <f t="shared" si="12"/>
        <v>4532.882571894561</v>
      </c>
      <c r="Y20" s="21">
        <f>сравнение!AD20</f>
        <v>2018</v>
      </c>
      <c r="Z20" s="20">
        <f t="shared" si="13"/>
        <v>2018</v>
      </c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</row>
    <row r="21" spans="1:27" ht="12.75">
      <c r="A21" s="12"/>
      <c r="B21" s="12"/>
      <c r="C21" s="12"/>
      <c r="D21" s="57"/>
      <c r="E21" s="12"/>
      <c r="F21" s="12"/>
      <c r="G21" s="34"/>
      <c r="H21" s="13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34"/>
      <c r="W21" s="34"/>
      <c r="X21" s="34"/>
      <c r="Y21" s="34"/>
      <c r="Z21" s="23"/>
      <c r="AA21" s="23"/>
    </row>
    <row r="22" spans="1:27" ht="48" customHeight="1">
      <c r="A22" s="93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12"/>
      <c r="O22" s="12"/>
      <c r="P22" s="12"/>
      <c r="Q22" s="12"/>
      <c r="R22" s="12"/>
      <c r="S22" s="12"/>
      <c r="T22" s="12"/>
      <c r="U22" s="12"/>
      <c r="V22" s="13"/>
      <c r="W22" s="13"/>
      <c r="X22" s="13"/>
      <c r="Y22" s="13"/>
      <c r="Z22" s="23"/>
      <c r="AA22" s="22"/>
    </row>
    <row r="23" spans="1:27" ht="12.75">
      <c r="A23" s="12"/>
      <c r="B23" s="12"/>
      <c r="C23" s="12"/>
      <c r="D23" s="12"/>
      <c r="E23" s="12"/>
      <c r="F23" s="12"/>
      <c r="G23" s="12"/>
      <c r="H23" s="13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3"/>
      <c r="W23" s="13"/>
      <c r="X23" s="13"/>
      <c r="Y23" s="13"/>
      <c r="Z23" s="35"/>
      <c r="AA23" s="35"/>
    </row>
    <row r="24" spans="22:27" ht="12.75">
      <c r="V24" s="10"/>
      <c r="W24" s="10"/>
      <c r="X24" s="10"/>
      <c r="Y24" s="10"/>
      <c r="Z24" s="24"/>
      <c r="AA24" s="24"/>
    </row>
    <row r="25" spans="23:27" ht="12.75">
      <c r="W25" s="9"/>
      <c r="Z25" s="24"/>
      <c r="AA25" s="24"/>
    </row>
    <row r="26" spans="23:27" ht="12.75">
      <c r="W26" s="9"/>
      <c r="Z26" s="24"/>
      <c r="AA26" s="24"/>
    </row>
    <row r="27" spans="23:27" ht="12.75">
      <c r="W27" s="9"/>
      <c r="Z27" s="24"/>
      <c r="AA27" s="24"/>
    </row>
    <row r="28" spans="23:27" ht="12.75">
      <c r="W28" s="9"/>
      <c r="Z28" s="24"/>
      <c r="AA28" s="24"/>
    </row>
  </sheetData>
  <sheetProtection formatCells="0" formatColumns="0" formatRows="0" insertColumns="0" insertRows="0" insertHyperlinks="0" deleteColumns="0" deleteRows="0" sort="0" autoFilter="0" pivotTables="0"/>
  <mergeCells count="26">
    <mergeCell ref="A1:L1"/>
    <mergeCell ref="A3:A4"/>
    <mergeCell ref="B3:B4"/>
    <mergeCell ref="C3:C4"/>
    <mergeCell ref="D3:F3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X3:X4"/>
    <mergeCell ref="Y3:Y4"/>
    <mergeCell ref="Z3:Z4"/>
    <mergeCell ref="A22:M22"/>
    <mergeCell ref="R3:R4"/>
    <mergeCell ref="S3:S4"/>
    <mergeCell ref="T3:T4"/>
    <mergeCell ref="U3:U4"/>
    <mergeCell ref="V3:V4"/>
    <mergeCell ref="W3:W4"/>
  </mergeCells>
  <printOptions gridLines="1"/>
  <pageMargins left="0.4330708661417323" right="0.2362204724409449" top="0.7874015748031497" bottom="0.7874015748031497" header="0.31496062992125984" footer="0.31496062992125984"/>
  <pageSetup horizontalDpi="600" verticalDpi="600" orientation="landscape" paperSize="9" scale="89" r:id="rId1"/>
  <colBreaks count="1" manualBreakCount="1">
    <brk id="12" max="1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Лобанова</dc:creator>
  <cp:keywords/>
  <dc:description/>
  <cp:lastModifiedBy>User</cp:lastModifiedBy>
  <cp:lastPrinted>2013-11-08T11:02:52Z</cp:lastPrinted>
  <dcterms:created xsi:type="dcterms:W3CDTF">2009-10-23T08:50:31Z</dcterms:created>
  <dcterms:modified xsi:type="dcterms:W3CDTF">2013-11-08T11:03:00Z</dcterms:modified>
  <cp:category/>
  <cp:version/>
  <cp:contentType/>
  <cp:contentStatus/>
</cp:coreProperties>
</file>